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195"/>
  </bookViews>
  <sheets>
    <sheet name="총괄(이사회용)" sheetId="1" r:id="rId1"/>
  </sheets>
  <externalReferences>
    <externalReference r:id="rId2"/>
    <externalReference r:id="rId3"/>
  </externalReferences>
  <definedNames>
    <definedName name="_xlnm.Print_Area" localSheetId="0">'총괄(이사회용)'!$A$1:$O$28</definedName>
    <definedName name="_xlnm.Print_Titles" localSheetId="0">'총괄(이사회용)'!$3:$5</definedName>
  </definedNames>
  <calcPr calcId="145621"/>
</workbook>
</file>

<file path=xl/calcChain.xml><?xml version="1.0" encoding="utf-8"?>
<calcChain xmlns="http://schemas.openxmlformats.org/spreadsheetml/2006/main">
  <c r="K7" i="1" l="1"/>
  <c r="K28" i="1" l="1"/>
  <c r="J28" i="1"/>
  <c r="M28" i="1" s="1"/>
  <c r="N28" i="1" s="1"/>
  <c r="D28" i="1"/>
  <c r="C28" i="1"/>
  <c r="F28" i="1" s="1"/>
  <c r="G28" i="1" s="1"/>
  <c r="L27" i="1"/>
  <c r="L26" i="1" s="1"/>
  <c r="K27" i="1"/>
  <c r="M27" i="1" s="1"/>
  <c r="N27" i="1" s="1"/>
  <c r="J27" i="1"/>
  <c r="E27" i="1"/>
  <c r="D27" i="1"/>
  <c r="J26" i="1"/>
  <c r="D26" i="1"/>
  <c r="C26" i="1"/>
  <c r="L25" i="1"/>
  <c r="K25" i="1"/>
  <c r="M25" i="1" s="1"/>
  <c r="N25" i="1" s="1"/>
  <c r="J25" i="1"/>
  <c r="D25" i="1"/>
  <c r="C25" i="1"/>
  <c r="K24" i="1"/>
  <c r="M24" i="1" s="1"/>
  <c r="N24" i="1" s="1"/>
  <c r="J24" i="1"/>
  <c r="E24" i="1"/>
  <c r="D24" i="1"/>
  <c r="C24" i="1"/>
  <c r="L23" i="1"/>
  <c r="K23" i="1"/>
  <c r="J23" i="1"/>
  <c r="D23" i="1"/>
  <c r="F23" i="1" s="1"/>
  <c r="G23" i="1" s="1"/>
  <c r="C23" i="1"/>
  <c r="L22" i="1"/>
  <c r="K22" i="1"/>
  <c r="J22" i="1"/>
  <c r="D22" i="1"/>
  <c r="C22" i="1"/>
  <c r="F22" i="1" s="1"/>
  <c r="G22" i="1" s="1"/>
  <c r="L21" i="1"/>
  <c r="L20" i="1" s="1"/>
  <c r="K21" i="1"/>
  <c r="J21" i="1"/>
  <c r="D21" i="1"/>
  <c r="C21" i="1"/>
  <c r="K20" i="1"/>
  <c r="E20" i="1"/>
  <c r="E18" i="1" s="1"/>
  <c r="L19" i="1"/>
  <c r="K19" i="1"/>
  <c r="J19" i="1"/>
  <c r="E19" i="1"/>
  <c r="D19" i="1"/>
  <c r="C19" i="1"/>
  <c r="F19" i="1" s="1"/>
  <c r="G19" i="1" s="1"/>
  <c r="K18" i="1"/>
  <c r="J18" i="1"/>
  <c r="D18" i="1"/>
  <c r="C18" i="1"/>
  <c r="C17" i="1" s="1"/>
  <c r="K17" i="1"/>
  <c r="J17" i="1"/>
  <c r="D17" i="1"/>
  <c r="K16" i="1"/>
  <c r="M16" i="1" s="1"/>
  <c r="N16" i="1" s="1"/>
  <c r="J16" i="1"/>
  <c r="D16" i="1"/>
  <c r="C16" i="1"/>
  <c r="K15" i="1"/>
  <c r="J15" i="1"/>
  <c r="E15" i="1"/>
  <c r="C15" i="1"/>
  <c r="K14" i="1"/>
  <c r="J14" i="1"/>
  <c r="D14" i="1"/>
  <c r="D13" i="1" s="1"/>
  <c r="C14" i="1"/>
  <c r="C13" i="1" s="1"/>
  <c r="L13" i="1"/>
  <c r="K13" i="1"/>
  <c r="J13" i="1"/>
  <c r="J12" i="1" s="1"/>
  <c r="M12" i="1" s="1"/>
  <c r="N12" i="1" s="1"/>
  <c r="K12" i="1"/>
  <c r="D12" i="1"/>
  <c r="C12" i="1"/>
  <c r="C11" i="1" s="1"/>
  <c r="L11" i="1"/>
  <c r="K11" i="1"/>
  <c r="J11" i="1"/>
  <c r="E11" i="1"/>
  <c r="D11" i="1"/>
  <c r="L10" i="1"/>
  <c r="J10" i="1"/>
  <c r="D10" i="1"/>
  <c r="C10" i="1"/>
  <c r="L9" i="1"/>
  <c r="K9" i="1"/>
  <c r="M9" i="1" s="1"/>
  <c r="N9" i="1" s="1"/>
  <c r="J9" i="1"/>
  <c r="D9" i="1"/>
  <c r="F9" i="1" s="1"/>
  <c r="G9" i="1" s="1"/>
  <c r="C9" i="1"/>
  <c r="L8" i="1"/>
  <c r="L7" i="1" s="1"/>
  <c r="K8" i="1"/>
  <c r="J8" i="1"/>
  <c r="D8" i="1"/>
  <c r="C8" i="1"/>
  <c r="C7" i="1" s="1"/>
  <c r="E7" i="1"/>
  <c r="E6" i="1" s="1"/>
  <c r="D7" i="1"/>
  <c r="J7" i="1" l="1"/>
  <c r="F25" i="1"/>
  <c r="G25" i="1" s="1"/>
  <c r="D20" i="1"/>
  <c r="F20" i="1" s="1"/>
  <c r="G20" i="1" s="1"/>
  <c r="K6" i="1"/>
  <c r="M11" i="1"/>
  <c r="N11" i="1" s="1"/>
  <c r="M13" i="1"/>
  <c r="N13" i="1" s="1"/>
  <c r="F26" i="1"/>
  <c r="G26" i="1" s="1"/>
  <c r="F7" i="1"/>
  <c r="G7" i="1" s="1"/>
  <c r="M10" i="1"/>
  <c r="N10" i="1" s="1"/>
  <c r="F12" i="1"/>
  <c r="F11" i="1" s="1"/>
  <c r="G11" i="1" s="1"/>
  <c r="F21" i="1"/>
  <c r="G21" i="1" s="1"/>
  <c r="M22" i="1"/>
  <c r="N22" i="1" s="1"/>
  <c r="F24" i="1"/>
  <c r="G24" i="1" s="1"/>
  <c r="F8" i="1"/>
  <c r="G8" i="1" s="1"/>
  <c r="M19" i="1"/>
  <c r="N19" i="1" s="1"/>
  <c r="F13" i="1"/>
  <c r="G13" i="1" s="1"/>
  <c r="F18" i="1"/>
  <c r="G18" i="1" s="1"/>
  <c r="J20" i="1"/>
  <c r="J6" i="1" s="1"/>
  <c r="M8" i="1"/>
  <c r="N8" i="1" s="1"/>
  <c r="F10" i="1"/>
  <c r="G10" i="1" s="1"/>
  <c r="F16" i="1"/>
  <c r="G16" i="1" s="1"/>
  <c r="M17" i="1"/>
  <c r="N17" i="1" s="1"/>
  <c r="M18" i="1"/>
  <c r="N18" i="1" s="1"/>
  <c r="C20" i="1"/>
  <c r="C6" i="1" s="1"/>
  <c r="K26" i="1"/>
  <c r="M26" i="1" s="1"/>
  <c r="N26" i="1" s="1"/>
  <c r="M14" i="1"/>
  <c r="N14" i="1" s="1"/>
  <c r="M15" i="1"/>
  <c r="N15" i="1" s="1"/>
  <c r="M23" i="1"/>
  <c r="N23" i="1" s="1"/>
  <c r="F17" i="1"/>
  <c r="G17" i="1" s="1"/>
  <c r="L6" i="1"/>
  <c r="F14" i="1"/>
  <c r="G14" i="1" s="1"/>
  <c r="C27" i="1"/>
  <c r="F27" i="1" s="1"/>
  <c r="G27" i="1" s="1"/>
  <c r="M21" i="1"/>
  <c r="N21" i="1" s="1"/>
  <c r="D15" i="1"/>
  <c r="G12" i="1"/>
  <c r="M7" i="1" l="1"/>
  <c r="N7" i="1" s="1"/>
  <c r="M6" i="1"/>
  <c r="N6" i="1" s="1"/>
  <c r="M20" i="1"/>
  <c r="N20" i="1" s="1"/>
  <c r="D6" i="1"/>
  <c r="F6" i="1" s="1"/>
  <c r="G6" i="1" s="1"/>
  <c r="F15" i="1"/>
  <c r="G15" i="1" s="1"/>
</calcChain>
</file>

<file path=xl/sharedStrings.xml><?xml version="1.0" encoding="utf-8"?>
<sst xmlns="http://schemas.openxmlformats.org/spreadsheetml/2006/main" count="94" uniqueCount="85">
  <si>
    <t xml:space="preserve"> </t>
    <phoneticPr fontId="2" type="noConversion"/>
  </si>
  <si>
    <t>(단위 : 천원)</t>
    <phoneticPr fontId="2" type="noConversion"/>
  </si>
  <si>
    <t>세           입</t>
    <phoneticPr fontId="2" type="noConversion"/>
  </si>
  <si>
    <t>세             출</t>
    <phoneticPr fontId="2" type="noConversion"/>
  </si>
  <si>
    <t>증감내역</t>
    <phoneticPr fontId="2" type="noConversion"/>
  </si>
  <si>
    <t>관</t>
    <phoneticPr fontId="2" type="noConversion"/>
  </si>
  <si>
    <t>항</t>
    <phoneticPr fontId="2" type="noConversion"/>
  </si>
  <si>
    <t>2017년3차
추경예산(A)</t>
    <phoneticPr fontId="2" type="noConversion"/>
  </si>
  <si>
    <t>2018년예산(B)</t>
    <phoneticPr fontId="2" type="noConversion"/>
  </si>
  <si>
    <t xml:space="preserve">2012년 11월 까지수입액(C)
</t>
    <phoneticPr fontId="2" type="noConversion"/>
  </si>
  <si>
    <t>증   감(B-A)</t>
    <phoneticPr fontId="2" type="noConversion"/>
  </si>
  <si>
    <t xml:space="preserve">2012년 11월까지 집행액(C)
</t>
    <phoneticPr fontId="2" type="noConversion"/>
  </si>
  <si>
    <t>금 액</t>
    <phoneticPr fontId="2" type="noConversion"/>
  </si>
  <si>
    <t>비 율</t>
    <phoneticPr fontId="2" type="noConversion"/>
  </si>
  <si>
    <t>총        계</t>
    <phoneticPr fontId="2" type="noConversion"/>
  </si>
  <si>
    <t>총       계</t>
    <phoneticPr fontId="2" type="noConversion"/>
  </si>
  <si>
    <t>※ 세입 변동 내역</t>
    <phoneticPr fontId="2" type="noConversion"/>
  </si>
  <si>
    <t xml:space="preserve">   재산수입</t>
    <phoneticPr fontId="2" type="noConversion"/>
  </si>
  <si>
    <t xml:space="preserve">   사무비</t>
    <phoneticPr fontId="2" type="noConversion"/>
  </si>
  <si>
    <t>◆ 재산수입 감소</t>
    <phoneticPr fontId="2" type="noConversion"/>
  </si>
  <si>
    <t>임대수입</t>
    <phoneticPr fontId="2" type="noConversion"/>
  </si>
  <si>
    <t>인건비</t>
    <phoneticPr fontId="2" type="noConversion"/>
  </si>
  <si>
    <t xml:space="preserve"> - 2017년 재산매각수입 감액</t>
    <phoneticPr fontId="2" type="noConversion"/>
  </si>
  <si>
    <t>재산매각수입</t>
    <phoneticPr fontId="2" type="noConversion"/>
  </si>
  <si>
    <t>업무추진비</t>
    <phoneticPr fontId="2" type="noConversion"/>
  </si>
  <si>
    <t>◆ 보조금수입 감소</t>
    <phoneticPr fontId="2" type="noConversion"/>
  </si>
  <si>
    <t>기금이자수입등</t>
    <phoneticPr fontId="2" type="noConversion"/>
  </si>
  <si>
    <t>운영비</t>
    <phoneticPr fontId="2" type="noConversion"/>
  </si>
  <si>
    <t xml:space="preserve"> - 서민금융재단 및 사회적기업진흥원 보조금 감소</t>
    <phoneticPr fontId="2" type="noConversion"/>
  </si>
  <si>
    <t xml:space="preserve">   사업수입</t>
    <phoneticPr fontId="2" type="noConversion"/>
  </si>
  <si>
    <t xml:space="preserve">  재산조성비</t>
    <phoneticPr fontId="2" type="noConversion"/>
  </si>
  <si>
    <t>◆ 후원금수입 감소</t>
    <phoneticPr fontId="2" type="noConversion"/>
  </si>
  <si>
    <t xml:space="preserve">교육사업수입 </t>
    <phoneticPr fontId="2" type="noConversion"/>
  </si>
  <si>
    <t xml:space="preserve">  사업비</t>
    <phoneticPr fontId="2" type="noConversion"/>
  </si>
  <si>
    <t xml:space="preserve"> - 지정후원및 공모사업 미정으로 감액</t>
    <phoneticPr fontId="2" type="noConversion"/>
  </si>
  <si>
    <t xml:space="preserve">   과년도수입</t>
    <phoneticPr fontId="2" type="noConversion"/>
  </si>
  <si>
    <t>사회복지사업</t>
    <phoneticPr fontId="2" type="noConversion"/>
  </si>
  <si>
    <t>◆ 전입금수입 감소</t>
    <phoneticPr fontId="2" type="noConversion"/>
  </si>
  <si>
    <t>과년도수입</t>
    <phoneticPr fontId="2" type="noConversion"/>
  </si>
  <si>
    <t>교육홍보사업</t>
    <phoneticPr fontId="2" type="noConversion"/>
  </si>
  <si>
    <t xml:space="preserve"> - 성가정노인복지관 기능보강 종료로 </t>
    <phoneticPr fontId="2" type="noConversion"/>
  </si>
  <si>
    <t xml:space="preserve">   보조금</t>
    <phoneticPr fontId="2" type="noConversion"/>
  </si>
  <si>
    <t>모금사업</t>
    <phoneticPr fontId="2" type="noConversion"/>
  </si>
  <si>
    <t>기타전입금 감소</t>
    <phoneticPr fontId="2" type="noConversion"/>
  </si>
  <si>
    <t>보조금수입</t>
    <phoneticPr fontId="2" type="noConversion"/>
  </si>
  <si>
    <t>자원봉사센터사업</t>
    <phoneticPr fontId="2" type="noConversion"/>
  </si>
  <si>
    <t>※ 세출 변동 내역</t>
    <phoneticPr fontId="2" type="noConversion"/>
  </si>
  <si>
    <t xml:space="preserve">   후원금</t>
    <phoneticPr fontId="2" type="noConversion"/>
  </si>
  <si>
    <t>재해복구사업</t>
    <phoneticPr fontId="2" type="noConversion"/>
  </si>
  <si>
    <t>◆ 사무비 증가</t>
    <phoneticPr fontId="2" type="noConversion"/>
  </si>
  <si>
    <t>지정후원금</t>
    <phoneticPr fontId="2" type="noConversion"/>
  </si>
  <si>
    <t>잡지출</t>
    <phoneticPr fontId="2" type="noConversion"/>
  </si>
  <si>
    <t>- 기본재산 등기수수료 산정(1억)</t>
    <phoneticPr fontId="2" type="noConversion"/>
  </si>
  <si>
    <t>비지정후원금</t>
    <phoneticPr fontId="2" type="noConversion"/>
  </si>
  <si>
    <t>상환금</t>
    <phoneticPr fontId="2" type="noConversion"/>
  </si>
  <si>
    <t>부채상환금</t>
    <phoneticPr fontId="2" type="noConversion"/>
  </si>
  <si>
    <t>◆ 재산조성비 감소</t>
    <phoneticPr fontId="2" type="noConversion"/>
  </si>
  <si>
    <t xml:space="preserve">   전입금</t>
    <phoneticPr fontId="2" type="noConversion"/>
  </si>
  <si>
    <t xml:space="preserve">   시설전출금</t>
    <phoneticPr fontId="2" type="noConversion"/>
  </si>
  <si>
    <t xml:space="preserve">- 2017년 자산취득(공동생활가정 </t>
    <phoneticPr fontId="2" type="noConversion"/>
  </si>
  <si>
    <t>교구전입금</t>
    <phoneticPr fontId="2" type="noConversion"/>
  </si>
  <si>
    <t>종합복지</t>
    <phoneticPr fontId="2" type="noConversion"/>
  </si>
  <si>
    <t>및 차량)분 감액</t>
    <phoneticPr fontId="2" type="noConversion"/>
  </si>
  <si>
    <t>사순절헌금</t>
  </si>
  <si>
    <t>노인복지</t>
    <phoneticPr fontId="2" type="noConversion"/>
  </si>
  <si>
    <t>◆ 사업비 감소</t>
    <phoneticPr fontId="2" type="noConversion"/>
  </si>
  <si>
    <t>자선주일헌금</t>
    <phoneticPr fontId="2" type="noConversion"/>
  </si>
  <si>
    <t>장애인 복지</t>
    <phoneticPr fontId="2" type="noConversion"/>
  </si>
  <si>
    <t>- 김장나눔사업 축소 및 좋은이웃사업 종료</t>
    <phoneticPr fontId="2" type="noConversion"/>
  </si>
  <si>
    <t>기타교구전입금</t>
  </si>
  <si>
    <t>아동 복지</t>
    <phoneticPr fontId="2" type="noConversion"/>
  </si>
  <si>
    <t>- 자원봉사 백서발간으로 사업비 증가</t>
    <phoneticPr fontId="2" type="noConversion"/>
  </si>
  <si>
    <t xml:space="preserve">   이월금</t>
    <phoneticPr fontId="2" type="noConversion"/>
  </si>
  <si>
    <t>노숙인,여성 및 기타</t>
    <phoneticPr fontId="2" type="noConversion"/>
  </si>
  <si>
    <t xml:space="preserve">◆ 상환금 감소 </t>
    <phoneticPr fontId="2" type="noConversion"/>
  </si>
  <si>
    <t>전년도이월금</t>
    <phoneticPr fontId="2" type="noConversion"/>
  </si>
  <si>
    <t xml:space="preserve">   예비비 및 기타</t>
    <phoneticPr fontId="2" type="noConversion"/>
  </si>
  <si>
    <t>- 교구차입금 2017년 완납(45억)</t>
    <phoneticPr fontId="2" type="noConversion"/>
  </si>
  <si>
    <t xml:space="preserve">   잡수입</t>
    <phoneticPr fontId="2" type="noConversion"/>
  </si>
  <si>
    <t>예비비</t>
    <phoneticPr fontId="2" type="noConversion"/>
  </si>
  <si>
    <t xml:space="preserve">◆ 시설전출금 증가 </t>
    <phoneticPr fontId="2" type="noConversion"/>
  </si>
  <si>
    <t>잡수입</t>
    <phoneticPr fontId="2" type="noConversion"/>
  </si>
  <si>
    <t>반환금</t>
    <phoneticPr fontId="2" type="noConversion"/>
  </si>
  <si>
    <t xml:space="preserve"> - 소규모직영시설 시설전출금 지원</t>
    <phoneticPr fontId="2" type="noConversion"/>
  </si>
  <si>
    <t>■     2018년도 서울가톨릭사회복지회 예산 총괄표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</si>
</sst>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#,##0_);[Red]\(#,##0\)"/>
    <numFmt numFmtId="177" formatCode="mm&quot;월&quot;\ dd&quot;일&quot;"/>
    <numFmt numFmtId="178" formatCode="000\-000"/>
    <numFmt numFmtId="179" formatCode="0_ "/>
    <numFmt numFmtId="180" formatCode="#,##0.0_ "/>
    <numFmt numFmtId="181" formatCode="#,##0_ "/>
    <numFmt numFmtId="182" formatCode="#,##0.0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4" fillId="0" borderId="0"/>
  </cellStyleXfs>
  <cellXfs count="138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1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4" fillId="0" borderId="0" xfId="0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center" vertical="top"/>
    </xf>
    <xf numFmtId="49" fontId="5" fillId="0" borderId="18" xfId="2" applyNumberFormat="1" applyFont="1" applyBorder="1" applyAlignment="1">
      <alignment horizontal="center" vertical="top"/>
    </xf>
    <xf numFmtId="179" fontId="5" fillId="0" borderId="17" xfId="1" applyNumberFormat="1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41" fontId="5" fillId="0" borderId="22" xfId="1" applyFont="1" applyFill="1" applyBorder="1" applyAlignment="1">
      <alignment vertical="center"/>
    </xf>
    <xf numFmtId="41" fontId="5" fillId="2" borderId="22" xfId="1" applyFont="1" applyFill="1" applyBorder="1" applyAlignment="1">
      <alignment vertical="center"/>
    </xf>
    <xf numFmtId="180" fontId="5" fillId="0" borderId="23" xfId="1" applyNumberFormat="1" applyFont="1" applyFill="1" applyBorder="1" applyAlignment="1">
      <alignment vertical="center"/>
    </xf>
    <xf numFmtId="41" fontId="5" fillId="0" borderId="22" xfId="1" applyFont="1" applyFill="1" applyBorder="1" applyAlignment="1">
      <alignment horizontal="right" vertical="center"/>
    </xf>
    <xf numFmtId="41" fontId="5" fillId="2" borderId="22" xfId="1" applyFont="1" applyFill="1" applyBorder="1" applyAlignment="1">
      <alignment horizontal="right" vertical="center"/>
    </xf>
    <xf numFmtId="181" fontId="5" fillId="0" borderId="22" xfId="1" applyNumberFormat="1" applyFont="1" applyFill="1" applyBorder="1" applyAlignment="1">
      <alignment vertical="center"/>
    </xf>
    <xf numFmtId="182" fontId="5" fillId="0" borderId="22" xfId="1" applyNumberFormat="1" applyFont="1" applyFill="1" applyBorder="1" applyAlignment="1">
      <alignment horizontal="right" vertical="center"/>
    </xf>
    <xf numFmtId="49" fontId="7" fillId="0" borderId="13" xfId="1" applyNumberFormat="1" applyFont="1" applyBorder="1" applyAlignment="1">
      <alignment horizontal="left" vertical="center" wrapText="1"/>
    </xf>
    <xf numFmtId="0" fontId="0" fillId="0" borderId="0" xfId="0" applyBorder="1">
      <alignment vertical="center"/>
    </xf>
    <xf numFmtId="41" fontId="5" fillId="0" borderId="12" xfId="1" applyFont="1" applyFill="1" applyBorder="1" applyAlignment="1">
      <alignment vertical="center"/>
    </xf>
    <xf numFmtId="41" fontId="5" fillId="2" borderId="12" xfId="1" applyFont="1" applyFill="1" applyBorder="1" applyAlignment="1">
      <alignment vertical="center"/>
    </xf>
    <xf numFmtId="181" fontId="5" fillId="0" borderId="12" xfId="1" applyNumberFormat="1" applyFont="1" applyFill="1" applyBorder="1" applyAlignment="1">
      <alignment vertical="center"/>
    </xf>
    <xf numFmtId="180" fontId="5" fillId="0" borderId="11" xfId="1" applyNumberFormat="1" applyFont="1" applyFill="1" applyBorder="1" applyAlignment="1">
      <alignment vertical="center"/>
    </xf>
    <xf numFmtId="41" fontId="5" fillId="0" borderId="12" xfId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2" borderId="12" xfId="1" applyNumberFormat="1" applyFont="1" applyFill="1" applyBorder="1" applyAlignment="1">
      <alignment horizontal="right" vertical="center"/>
    </xf>
    <xf numFmtId="181" fontId="5" fillId="0" borderId="12" xfId="1" applyNumberFormat="1" applyFont="1" applyFill="1" applyBorder="1" applyAlignment="1">
      <alignment horizontal="right" vertical="center"/>
    </xf>
    <xf numFmtId="182" fontId="5" fillId="0" borderId="12" xfId="1" applyNumberFormat="1" applyFont="1" applyFill="1" applyBorder="1" applyAlignment="1">
      <alignment horizontal="right" vertical="center"/>
    </xf>
    <xf numFmtId="49" fontId="5" fillId="0" borderId="13" xfId="1" applyNumberFormat="1" applyFont="1" applyBorder="1" applyAlignment="1">
      <alignment horizontal="left" vertical="center" wrapText="1"/>
    </xf>
    <xf numFmtId="0" fontId="0" fillId="0" borderId="26" xfId="0" applyBorder="1">
      <alignment vertical="center"/>
    </xf>
    <xf numFmtId="0" fontId="8" fillId="0" borderId="12" xfId="0" applyFont="1" applyBorder="1">
      <alignment vertical="center"/>
    </xf>
    <xf numFmtId="41" fontId="9" fillId="0" borderId="12" xfId="1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181" fontId="9" fillId="0" borderId="12" xfId="1" applyNumberFormat="1" applyFont="1" applyFill="1" applyBorder="1" applyAlignment="1">
      <alignment vertical="center"/>
    </xf>
    <xf numFmtId="180" fontId="9" fillId="0" borderId="11" xfId="1" applyNumberFormat="1" applyFont="1" applyFill="1" applyBorder="1" applyAlignment="1">
      <alignment vertical="center"/>
    </xf>
    <xf numFmtId="0" fontId="5" fillId="0" borderId="27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 vertical="center"/>
    </xf>
    <xf numFmtId="41" fontId="9" fillId="0" borderId="12" xfId="1" applyFont="1" applyFill="1" applyBorder="1" applyAlignment="1">
      <alignment horizontal="right" vertical="center"/>
    </xf>
    <xf numFmtId="181" fontId="9" fillId="0" borderId="12" xfId="1" applyNumberFormat="1" applyFont="1" applyFill="1" applyBorder="1" applyAlignment="1">
      <alignment horizontal="right" vertical="center"/>
    </xf>
    <xf numFmtId="182" fontId="9" fillId="0" borderId="12" xfId="1" applyNumberFormat="1" applyFont="1" applyFill="1" applyBorder="1" applyAlignment="1">
      <alignment horizontal="right" vertical="center" wrapText="1"/>
    </xf>
    <xf numFmtId="49" fontId="10" fillId="0" borderId="13" xfId="1" quotePrefix="1" applyNumberFormat="1" applyFont="1" applyBorder="1" applyAlignment="1">
      <alignment vertical="center" wrapText="1"/>
    </xf>
    <xf numFmtId="0" fontId="0" fillId="0" borderId="28" xfId="0" applyBorder="1">
      <alignment vertical="center"/>
    </xf>
    <xf numFmtId="0" fontId="5" fillId="0" borderId="29" xfId="0" applyFont="1" applyFill="1" applyBorder="1" applyAlignment="1">
      <alignment vertical="center" wrapText="1"/>
    </xf>
    <xf numFmtId="41" fontId="9" fillId="2" borderId="12" xfId="1" applyFont="1" applyFill="1" applyBorder="1" applyAlignment="1">
      <alignment horizontal="right" vertical="center"/>
    </xf>
    <xf numFmtId="182" fontId="9" fillId="0" borderId="12" xfId="1" applyNumberFormat="1" applyFont="1" applyFill="1" applyBorder="1" applyAlignment="1">
      <alignment horizontal="right" vertical="center"/>
    </xf>
    <xf numFmtId="0" fontId="0" fillId="0" borderId="30" xfId="0" applyBorder="1">
      <alignment vertical="center"/>
    </xf>
    <xf numFmtId="0" fontId="11" fillId="0" borderId="12" xfId="0" applyFont="1" applyBorder="1">
      <alignment vertical="center"/>
    </xf>
    <xf numFmtId="0" fontId="5" fillId="0" borderId="31" xfId="0" applyFont="1" applyFill="1" applyBorder="1" applyAlignment="1">
      <alignment vertical="center" wrapText="1"/>
    </xf>
    <xf numFmtId="3" fontId="12" fillId="0" borderId="12" xfId="0" applyNumberFormat="1" applyFont="1" applyBorder="1" applyAlignment="1">
      <alignment vertical="center"/>
    </xf>
    <xf numFmtId="41" fontId="5" fillId="0" borderId="12" xfId="1" applyNumberFormat="1" applyFont="1" applyFill="1" applyBorder="1" applyAlignment="1">
      <alignment horizontal="right" vertical="center"/>
    </xf>
    <xf numFmtId="41" fontId="5" fillId="2" borderId="12" xfId="1" applyNumberFormat="1" applyFont="1" applyFill="1" applyBorder="1" applyAlignment="1">
      <alignment horizontal="right" vertical="center"/>
    </xf>
    <xf numFmtId="0" fontId="0" fillId="0" borderId="7" xfId="0" applyBorder="1">
      <alignment vertical="center"/>
    </xf>
    <xf numFmtId="0" fontId="8" fillId="0" borderId="12" xfId="0" applyFont="1" applyBorder="1" applyAlignment="1">
      <alignment vertical="center"/>
    </xf>
    <xf numFmtId="181" fontId="12" fillId="0" borderId="12" xfId="0" applyNumberFormat="1" applyFont="1" applyBorder="1">
      <alignment vertical="center"/>
    </xf>
    <xf numFmtId="0" fontId="12" fillId="0" borderId="12" xfId="0" applyFont="1" applyBorder="1">
      <alignment vertical="center"/>
    </xf>
    <xf numFmtId="41" fontId="12" fillId="0" borderId="12" xfId="3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181" fontId="9" fillId="2" borderId="12" xfId="1" applyNumberFormat="1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41" fontId="8" fillId="0" borderId="12" xfId="3" applyFont="1" applyBorder="1" applyAlignment="1">
      <alignment vertical="center"/>
    </xf>
    <xf numFmtId="0" fontId="9" fillId="0" borderId="12" xfId="0" applyFont="1" applyFill="1" applyBorder="1" applyAlignment="1">
      <alignment horizontal="center" vertical="center" wrapText="1"/>
    </xf>
    <xf numFmtId="49" fontId="10" fillId="0" borderId="13" xfId="1" applyNumberFormat="1" applyFont="1" applyBorder="1" applyAlignment="1">
      <alignment horizontal="left" vertical="center" wrapText="1"/>
    </xf>
    <xf numFmtId="49" fontId="9" fillId="0" borderId="0" xfId="1" applyNumberFormat="1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8" fillId="0" borderId="0" xfId="0" applyFont="1" applyBorder="1">
      <alignment vertical="center"/>
    </xf>
    <xf numFmtId="181" fontId="12" fillId="0" borderId="12" xfId="0" applyNumberFormat="1" applyFont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181" fontId="9" fillId="2" borderId="12" xfId="1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41" fontId="5" fillId="2" borderId="12" xfId="1" applyFont="1" applyFill="1" applyBorder="1" applyAlignment="1">
      <alignment horizontal="right" vertical="center"/>
    </xf>
    <xf numFmtId="0" fontId="8" fillId="0" borderId="30" xfId="0" applyFont="1" applyBorder="1">
      <alignment vertical="center"/>
    </xf>
    <xf numFmtId="49" fontId="7" fillId="0" borderId="0" xfId="1" quotePrefix="1" applyNumberFormat="1" applyFont="1" applyBorder="1" applyAlignment="1">
      <alignment vertical="center" wrapText="1"/>
    </xf>
    <xf numFmtId="0" fontId="8" fillId="0" borderId="26" xfId="0" applyFont="1" applyBorder="1">
      <alignment vertical="center"/>
    </xf>
    <xf numFmtId="41" fontId="8" fillId="0" borderId="12" xfId="1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8" fillId="0" borderId="28" xfId="0" applyFont="1" applyBorder="1">
      <alignment vertical="center"/>
    </xf>
    <xf numFmtId="0" fontId="5" fillId="0" borderId="29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41" fontId="9" fillId="2" borderId="12" xfId="1" applyFont="1" applyFill="1" applyBorder="1" applyAlignment="1">
      <alignment vertical="center"/>
    </xf>
    <xf numFmtId="49" fontId="13" fillId="0" borderId="13" xfId="1" applyNumberFormat="1" applyFont="1" applyBorder="1" applyAlignment="1">
      <alignment horizontal="left" vertical="center" wrapText="1"/>
    </xf>
    <xf numFmtId="0" fontId="9" fillId="0" borderId="30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181" fontId="5" fillId="2" borderId="12" xfId="1" applyNumberFormat="1" applyFont="1" applyFill="1" applyBorder="1" applyAlignment="1">
      <alignment vertical="center"/>
    </xf>
    <xf numFmtId="0" fontId="8" fillId="0" borderId="33" xfId="0" applyFont="1" applyBorder="1">
      <alignment vertical="center"/>
    </xf>
    <xf numFmtId="0" fontId="8" fillId="0" borderId="34" xfId="0" applyFont="1" applyBorder="1">
      <alignment vertical="center"/>
    </xf>
    <xf numFmtId="181" fontId="9" fillId="0" borderId="34" xfId="1" applyNumberFormat="1" applyFont="1" applyFill="1" applyBorder="1" applyAlignment="1">
      <alignment vertical="center"/>
    </xf>
    <xf numFmtId="0" fontId="8" fillId="0" borderId="34" xfId="0" applyFont="1" applyBorder="1" applyAlignment="1">
      <alignment vertical="center"/>
    </xf>
    <xf numFmtId="180" fontId="9" fillId="0" borderId="35" xfId="1" applyNumberFormat="1" applyFont="1" applyFill="1" applyBorder="1" applyAlignment="1">
      <alignment vertical="center"/>
    </xf>
    <xf numFmtId="0" fontId="5" fillId="0" borderId="36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horizontal="center" vertical="center"/>
    </xf>
    <xf numFmtId="41" fontId="9" fillId="0" borderId="34" xfId="1" applyFont="1" applyFill="1" applyBorder="1" applyAlignment="1">
      <alignment horizontal="right" vertical="center"/>
    </xf>
    <xf numFmtId="181" fontId="9" fillId="0" borderId="34" xfId="1" applyNumberFormat="1" applyFont="1" applyFill="1" applyBorder="1" applyAlignment="1">
      <alignment horizontal="right" vertical="center"/>
    </xf>
    <xf numFmtId="182" fontId="9" fillId="0" borderId="34" xfId="1" applyNumberFormat="1" applyFont="1" applyFill="1" applyBorder="1" applyAlignment="1">
      <alignment horizontal="right" vertical="center"/>
    </xf>
    <xf numFmtId="0" fontId="11" fillId="0" borderId="37" xfId="0" applyFont="1" applyBorder="1" applyAlignment="1">
      <alignment vertical="center"/>
    </xf>
    <xf numFmtId="0" fontId="0" fillId="0" borderId="0" xfId="0" applyFont="1">
      <alignment vertical="center"/>
    </xf>
    <xf numFmtId="0" fontId="16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17" fillId="0" borderId="0" xfId="0" applyFont="1" applyAlignment="1">
      <alignment vertical="center"/>
    </xf>
    <xf numFmtId="0" fontId="5" fillId="0" borderId="25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1" fontId="5" fillId="0" borderId="9" xfId="1" applyFont="1" applyBorder="1" applyAlignment="1">
      <alignment horizontal="center" vertical="center" wrapText="1"/>
    </xf>
    <xf numFmtId="41" fontId="5" fillId="0" borderId="16" xfId="1" applyFont="1" applyBorder="1" applyAlignment="1">
      <alignment horizontal="center" vertical="center" wrapText="1"/>
    </xf>
    <xf numFmtId="41" fontId="6" fillId="2" borderId="9" xfId="1" applyFont="1" applyFill="1" applyBorder="1" applyAlignment="1">
      <alignment horizontal="center" vertical="top" wrapText="1"/>
    </xf>
    <xf numFmtId="41" fontId="6" fillId="2" borderId="16" xfId="1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/>
    </xf>
    <xf numFmtId="0" fontId="5" fillId="0" borderId="11" xfId="0" applyFont="1" applyBorder="1" applyAlignment="1">
      <alignment horizontal="center" vertical="top"/>
    </xf>
    <xf numFmtId="0" fontId="5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 wrapText="1"/>
    </xf>
    <xf numFmtId="41" fontId="6" fillId="2" borderId="16" xfId="1" applyFont="1" applyFill="1" applyBorder="1" applyAlignment="1">
      <alignment horizontal="center" vertical="center" wrapText="1"/>
    </xf>
  </cellXfs>
  <cellStyles count="5">
    <cellStyle name="백분율 2" xfId="2"/>
    <cellStyle name="쉼표 [0] 2" xfId="1"/>
    <cellStyle name="쉼표 [0] 7" xfId="3"/>
    <cellStyle name="표준" xfId="0" builtinId="0"/>
    <cellStyle name="표준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8277;&#51064;&#54665;&#51221;\2018&#45380;\&#50696;&#44208;&#49328;\18&#45380;&#50696;&#493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936;&#51060;&#53552;&#48765;&#50629;&#49436;&#48260;\file_server\&#48277;&#51064;&#54665;&#51221;\2016&#45380;\&#50696;&#44208;&#49328;\1&#52264;%20&#52628;&#44221;\16&#45380;1&#52264;&#52628;&#44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 "/>
      <sheetName val="총괄(이사회용)"/>
      <sheetName val="세입사유"/>
      <sheetName val="세출사유"/>
      <sheetName val="세입내역"/>
      <sheetName val="세출내역"/>
    </sheetNames>
    <sheetDataSet>
      <sheetData sheetId="0"/>
      <sheetData sheetId="1"/>
      <sheetData sheetId="2"/>
      <sheetData sheetId="3"/>
      <sheetData sheetId="4">
        <row r="7">
          <cell r="E7">
            <v>60213</v>
          </cell>
        </row>
        <row r="8">
          <cell r="D8">
            <v>26400</v>
          </cell>
          <cell r="E8">
            <v>26400</v>
          </cell>
        </row>
        <row r="9">
          <cell r="D9">
            <v>5500000</v>
          </cell>
          <cell r="E9">
            <v>0</v>
          </cell>
        </row>
        <row r="10">
          <cell r="D10">
            <v>32625</v>
          </cell>
          <cell r="E10">
            <v>32625</v>
          </cell>
        </row>
        <row r="11">
          <cell r="D11">
            <v>3559</v>
          </cell>
          <cell r="E11">
            <v>1188</v>
          </cell>
        </row>
        <row r="13">
          <cell r="D13">
            <v>37460</v>
          </cell>
          <cell r="E13">
            <v>46575</v>
          </cell>
        </row>
        <row r="15">
          <cell r="D15">
            <v>41</v>
          </cell>
          <cell r="E15">
            <v>0</v>
          </cell>
        </row>
        <row r="17">
          <cell r="D17">
            <v>335000</v>
          </cell>
          <cell r="E17">
            <v>75000</v>
          </cell>
        </row>
        <row r="19">
          <cell r="D19">
            <v>1202197</v>
          </cell>
          <cell r="E19">
            <v>1088871.5</v>
          </cell>
        </row>
        <row r="25">
          <cell r="D25">
            <v>605875</v>
          </cell>
          <cell r="E25">
            <v>605874.647</v>
          </cell>
        </row>
        <row r="30">
          <cell r="D30">
            <v>1061660</v>
          </cell>
          <cell r="E30">
            <v>1061660</v>
          </cell>
        </row>
        <row r="31">
          <cell r="D31">
            <v>637682</v>
          </cell>
          <cell r="E31">
            <v>637682.47900000005</v>
          </cell>
        </row>
        <row r="32">
          <cell r="D32">
            <v>585956</v>
          </cell>
          <cell r="E32">
            <v>585956.12800000003</v>
          </cell>
        </row>
        <row r="33">
          <cell r="D33">
            <v>344353</v>
          </cell>
          <cell r="E33">
            <v>325000</v>
          </cell>
        </row>
        <row r="34">
          <cell r="D34">
            <v>2157081</v>
          </cell>
          <cell r="E34">
            <v>2456194.5580000002</v>
          </cell>
        </row>
        <row r="38">
          <cell r="D38">
            <v>133820</v>
          </cell>
          <cell r="E38">
            <v>55700</v>
          </cell>
        </row>
      </sheetData>
      <sheetData sheetId="5">
        <row r="6">
          <cell r="D6">
            <v>936296</v>
          </cell>
          <cell r="E6">
            <v>941818.10000000009</v>
          </cell>
          <cell r="F6">
            <v>582085</v>
          </cell>
        </row>
        <row r="12">
          <cell r="D12">
            <v>17850</v>
          </cell>
          <cell r="E12">
            <v>16650</v>
          </cell>
        </row>
        <row r="16">
          <cell r="D16">
            <v>318073</v>
          </cell>
        </row>
        <row r="23">
          <cell r="D23">
            <v>932500</v>
          </cell>
          <cell r="E23">
            <v>15500</v>
          </cell>
        </row>
        <row r="27">
          <cell r="D27">
            <v>1257729</v>
          </cell>
          <cell r="E27">
            <v>1083991.8999999999</v>
          </cell>
        </row>
        <row r="59">
          <cell r="D59">
            <v>168132</v>
          </cell>
          <cell r="E59">
            <v>181035</v>
          </cell>
        </row>
        <row r="73">
          <cell r="D73">
            <v>110634</v>
          </cell>
          <cell r="E73">
            <v>106470</v>
          </cell>
        </row>
        <row r="82">
          <cell r="D82">
            <v>41868</v>
          </cell>
          <cell r="E82">
            <v>50025</v>
          </cell>
        </row>
        <row r="87">
          <cell r="D87">
            <v>10000</v>
          </cell>
          <cell r="E87">
            <v>10000</v>
          </cell>
        </row>
        <row r="89">
          <cell r="D89">
            <v>5000</v>
          </cell>
          <cell r="E89">
            <v>5000</v>
          </cell>
        </row>
        <row r="91">
          <cell r="D91">
            <v>4540200</v>
          </cell>
          <cell r="E91">
            <v>40200</v>
          </cell>
        </row>
        <row r="95">
          <cell r="D95">
            <v>55000</v>
          </cell>
          <cell r="E95">
            <v>55000</v>
          </cell>
        </row>
        <row r="96">
          <cell r="D96">
            <v>58000</v>
          </cell>
          <cell r="E96">
            <v>58000</v>
          </cell>
        </row>
        <row r="97">
          <cell r="D97">
            <v>58000</v>
          </cell>
          <cell r="E97">
            <v>58000</v>
          </cell>
        </row>
        <row r="98">
          <cell r="D98">
            <v>50000</v>
          </cell>
          <cell r="E98">
            <v>50000</v>
          </cell>
        </row>
        <row r="99">
          <cell r="D99">
            <v>45000</v>
          </cell>
          <cell r="E99">
            <v>45000</v>
          </cell>
        </row>
        <row r="100">
          <cell r="D100">
            <v>50000</v>
          </cell>
          <cell r="E100">
            <v>50000</v>
          </cell>
        </row>
        <row r="101">
          <cell r="D101">
            <v>30000</v>
          </cell>
          <cell r="E101">
            <v>30000</v>
          </cell>
        </row>
        <row r="102">
          <cell r="D102">
            <v>60000</v>
          </cell>
          <cell r="E102">
            <v>60000</v>
          </cell>
        </row>
        <row r="103">
          <cell r="D103">
            <v>60000</v>
          </cell>
          <cell r="E103">
            <v>60000</v>
          </cell>
        </row>
        <row r="104">
          <cell r="D104">
            <v>20650</v>
          </cell>
          <cell r="E104">
            <v>20000</v>
          </cell>
        </row>
        <row r="105">
          <cell r="D105">
            <v>30000</v>
          </cell>
          <cell r="E105">
            <v>30000</v>
          </cell>
        </row>
        <row r="106">
          <cell r="D106">
            <v>65000</v>
          </cell>
          <cell r="E106">
            <v>65000</v>
          </cell>
        </row>
        <row r="107">
          <cell r="D107">
            <v>7440</v>
          </cell>
          <cell r="E107">
            <v>0</v>
          </cell>
        </row>
        <row r="108">
          <cell r="D108">
            <v>20471</v>
          </cell>
          <cell r="E108">
            <v>20000</v>
          </cell>
        </row>
        <row r="109">
          <cell r="D109">
            <v>110000</v>
          </cell>
          <cell r="E109">
            <v>110000</v>
          </cell>
        </row>
        <row r="110">
          <cell r="D110">
            <v>34179</v>
          </cell>
          <cell r="E110">
            <v>34000</v>
          </cell>
        </row>
        <row r="111">
          <cell r="D111">
            <v>61500</v>
          </cell>
          <cell r="E111">
            <v>61500</v>
          </cell>
        </row>
        <row r="112">
          <cell r="D112">
            <v>83150</v>
          </cell>
          <cell r="E112">
            <v>82500</v>
          </cell>
        </row>
        <row r="113">
          <cell r="D113">
            <v>200000</v>
          </cell>
          <cell r="E113">
            <v>200000</v>
          </cell>
        </row>
        <row r="114">
          <cell r="D114">
            <v>50624</v>
          </cell>
          <cell r="E114">
            <v>31000</v>
          </cell>
        </row>
        <row r="115">
          <cell r="D115">
            <v>19577</v>
          </cell>
          <cell r="E115">
            <v>6000</v>
          </cell>
        </row>
        <row r="116">
          <cell r="D116">
            <v>50650</v>
          </cell>
          <cell r="E116">
            <v>50000</v>
          </cell>
        </row>
        <row r="117">
          <cell r="D117">
            <v>15000</v>
          </cell>
          <cell r="E117">
            <v>15000</v>
          </cell>
        </row>
        <row r="118">
          <cell r="D118">
            <v>10000</v>
          </cell>
          <cell r="E118">
            <v>10000</v>
          </cell>
        </row>
        <row r="119">
          <cell r="D119">
            <v>5000</v>
          </cell>
          <cell r="E119">
            <v>5000</v>
          </cell>
        </row>
        <row r="120">
          <cell r="D120">
            <v>5000</v>
          </cell>
          <cell r="E120">
            <v>5000</v>
          </cell>
        </row>
        <row r="121">
          <cell r="D121">
            <v>2400</v>
          </cell>
          <cell r="E121">
            <v>2400</v>
          </cell>
        </row>
        <row r="122">
          <cell r="D122">
            <v>5000</v>
          </cell>
          <cell r="E122">
            <v>5000</v>
          </cell>
        </row>
        <row r="123">
          <cell r="D123">
            <v>2400</v>
          </cell>
          <cell r="E123">
            <v>2400</v>
          </cell>
        </row>
        <row r="124">
          <cell r="D124">
            <v>5000</v>
          </cell>
          <cell r="E124">
            <v>5000</v>
          </cell>
        </row>
        <row r="125">
          <cell r="D125">
            <v>2200</v>
          </cell>
          <cell r="E125">
            <v>2200</v>
          </cell>
        </row>
        <row r="126">
          <cell r="D126">
            <v>81000</v>
          </cell>
          <cell r="E126">
            <v>81000</v>
          </cell>
        </row>
        <row r="127">
          <cell r="D127">
            <v>3200</v>
          </cell>
          <cell r="E127">
            <v>3200</v>
          </cell>
        </row>
        <row r="128">
          <cell r="D128">
            <v>5000</v>
          </cell>
          <cell r="E128">
            <v>5000</v>
          </cell>
        </row>
        <row r="129">
          <cell r="D129">
            <v>4800</v>
          </cell>
          <cell r="E129">
            <v>4800</v>
          </cell>
        </row>
        <row r="130">
          <cell r="D130">
            <v>3000</v>
          </cell>
          <cell r="E130">
            <v>3000</v>
          </cell>
        </row>
        <row r="131">
          <cell r="D131">
            <v>3000</v>
          </cell>
          <cell r="E131">
            <v>3000</v>
          </cell>
        </row>
        <row r="132">
          <cell r="D132">
            <v>3000</v>
          </cell>
          <cell r="E132">
            <v>3000</v>
          </cell>
        </row>
        <row r="133">
          <cell r="D133">
            <v>3600</v>
          </cell>
          <cell r="E133">
            <v>3600</v>
          </cell>
        </row>
        <row r="134">
          <cell r="D134">
            <v>5000</v>
          </cell>
          <cell r="E134">
            <v>5000</v>
          </cell>
        </row>
        <row r="135">
          <cell r="D135">
            <v>3000</v>
          </cell>
          <cell r="E135">
            <v>3000</v>
          </cell>
        </row>
        <row r="136">
          <cell r="D136">
            <v>3600</v>
          </cell>
          <cell r="E136">
            <v>3600</v>
          </cell>
        </row>
        <row r="137">
          <cell r="D137">
            <v>2700</v>
          </cell>
          <cell r="E137">
            <v>2700</v>
          </cell>
        </row>
        <row r="138">
          <cell r="D138">
            <v>2700</v>
          </cell>
          <cell r="E138">
            <v>2700</v>
          </cell>
        </row>
        <row r="139">
          <cell r="D139">
            <v>3000</v>
          </cell>
          <cell r="E139">
            <v>3000</v>
          </cell>
        </row>
        <row r="140">
          <cell r="D140">
            <v>2400</v>
          </cell>
          <cell r="E140">
            <v>2400</v>
          </cell>
        </row>
        <row r="141">
          <cell r="D141">
            <v>4800</v>
          </cell>
          <cell r="E141">
            <v>4800</v>
          </cell>
        </row>
        <row r="142">
          <cell r="D142">
            <v>1000</v>
          </cell>
          <cell r="E142">
            <v>1000</v>
          </cell>
        </row>
        <row r="143">
          <cell r="D143">
            <v>7545</v>
          </cell>
          <cell r="E143">
            <v>0</v>
          </cell>
        </row>
        <row r="144">
          <cell r="D144">
            <v>5934</v>
          </cell>
          <cell r="E144">
            <v>0</v>
          </cell>
        </row>
        <row r="145">
          <cell r="D145">
            <v>6052</v>
          </cell>
          <cell r="E145">
            <v>0</v>
          </cell>
        </row>
        <row r="146">
          <cell r="D146">
            <v>16028</v>
          </cell>
          <cell r="E146">
            <v>0</v>
          </cell>
        </row>
        <row r="147">
          <cell r="D147">
            <v>22249</v>
          </cell>
          <cell r="E147">
            <v>0</v>
          </cell>
        </row>
        <row r="148">
          <cell r="D148">
            <v>650</v>
          </cell>
          <cell r="E148">
            <v>0</v>
          </cell>
        </row>
        <row r="149">
          <cell r="D149">
            <v>263353</v>
          </cell>
          <cell r="E149">
            <v>290000</v>
          </cell>
        </row>
        <row r="150">
          <cell r="D150">
            <v>1000</v>
          </cell>
          <cell r="E150">
            <v>1000</v>
          </cell>
        </row>
        <row r="151">
          <cell r="E151">
            <v>108000</v>
          </cell>
        </row>
        <row r="152">
          <cell r="D152">
            <v>129925</v>
          </cell>
          <cell r="E152">
            <v>129925</v>
          </cell>
        </row>
        <row r="154">
          <cell r="D154">
            <v>2456195</v>
          </cell>
          <cell r="E154">
            <v>2235881.3119999999</v>
          </cell>
        </row>
        <row r="155">
          <cell r="D155">
            <v>10452</v>
          </cell>
          <cell r="E155">
            <v>3000</v>
          </cell>
        </row>
      </sheetData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예산총칙"/>
      <sheetName val="총괄 "/>
      <sheetName val="총괄(이사회용)"/>
      <sheetName val="세입사유"/>
      <sheetName val="세출사유"/>
      <sheetName val="세입내역"/>
      <sheetName val="세출내역"/>
    </sheetNames>
    <sheetDataSet>
      <sheetData sheetId="0"/>
      <sheetData sheetId="1"/>
      <sheetData sheetId="2"/>
      <sheetData sheetId="3"/>
      <sheetData sheetId="4">
        <row r="7">
          <cell r="F7" t="e">
            <v>#REF!</v>
          </cell>
        </row>
        <row r="13">
          <cell r="F13">
            <v>2302</v>
          </cell>
        </row>
        <row r="34">
          <cell r="F34">
            <v>22522</v>
          </cell>
        </row>
      </sheetData>
      <sheetData sheetId="5">
        <row r="12">
          <cell r="F12">
            <v>12549</v>
          </cell>
        </row>
        <row r="16">
          <cell r="F16">
            <v>274672</v>
          </cell>
        </row>
        <row r="23">
          <cell r="F23">
            <v>215364</v>
          </cell>
        </row>
        <row r="92">
          <cell r="F92">
            <v>31393</v>
          </cell>
        </row>
        <row r="96">
          <cell r="F96" t="e">
            <v>#REF!</v>
          </cell>
        </row>
        <row r="97">
          <cell r="F97" t="e">
            <v>#REF!</v>
          </cell>
        </row>
        <row r="98">
          <cell r="F98" t="e">
            <v>#REF!</v>
          </cell>
        </row>
        <row r="99">
          <cell r="F99" t="e">
            <v>#REF!</v>
          </cell>
        </row>
        <row r="100">
          <cell r="F100" t="e">
            <v>#REF!</v>
          </cell>
        </row>
        <row r="101">
          <cell r="F101" t="e">
            <v>#REF!</v>
          </cell>
        </row>
        <row r="102">
          <cell r="F102" t="e">
            <v>#REF!</v>
          </cell>
        </row>
        <row r="103">
          <cell r="F103" t="e">
            <v>#REF!</v>
          </cell>
        </row>
        <row r="104">
          <cell r="F104">
            <v>0</v>
          </cell>
        </row>
        <row r="105">
          <cell r="F105" t="e">
            <v>#REF!</v>
          </cell>
        </row>
        <row r="106">
          <cell r="F106" t="e">
            <v>#REF!</v>
          </cell>
        </row>
        <row r="107">
          <cell r="F107" t="e">
            <v>#REF!</v>
          </cell>
        </row>
        <row r="108">
          <cell r="F108" t="e">
            <v>#REF!</v>
          </cell>
        </row>
        <row r="110">
          <cell r="F110" t="e">
            <v>#REF!</v>
          </cell>
        </row>
        <row r="111">
          <cell r="F111" t="e">
            <v>#REF!</v>
          </cell>
        </row>
        <row r="112">
          <cell r="F112" t="e">
            <v>#REF!</v>
          </cell>
        </row>
        <row r="113">
          <cell r="F113" t="e">
            <v>#REF!</v>
          </cell>
        </row>
        <row r="114">
          <cell r="F114" t="e">
            <v>#REF!</v>
          </cell>
        </row>
        <row r="115">
          <cell r="F115" t="e">
            <v>#REF!</v>
          </cell>
        </row>
        <row r="116">
          <cell r="F116" t="e">
            <v>#REF!</v>
          </cell>
        </row>
        <row r="117">
          <cell r="F117" t="e">
            <v>#REF!</v>
          </cell>
        </row>
        <row r="118">
          <cell r="F118" t="e">
            <v>#REF!</v>
          </cell>
        </row>
        <row r="119">
          <cell r="F119" t="e">
            <v>#REF!</v>
          </cell>
        </row>
        <row r="120">
          <cell r="F120" t="e">
            <v>#REF!</v>
          </cell>
        </row>
        <row r="121">
          <cell r="F121" t="e">
            <v>#REF!</v>
          </cell>
        </row>
        <row r="125">
          <cell r="F125" t="e">
            <v>#REF!</v>
          </cell>
        </row>
        <row r="127">
          <cell r="F127" t="e">
            <v>#REF!</v>
          </cell>
        </row>
        <row r="132">
          <cell r="F132" t="e">
            <v>#REF!</v>
          </cell>
        </row>
        <row r="133">
          <cell r="F133" t="e">
            <v>#REF!</v>
          </cell>
        </row>
        <row r="136">
          <cell r="F136" t="e">
            <v>#REF!</v>
          </cell>
        </row>
        <row r="139">
          <cell r="F139" t="e">
            <v>#REF!</v>
          </cell>
        </row>
        <row r="150">
          <cell r="F150" t="e">
            <v>#REF!</v>
          </cell>
        </row>
        <row r="151">
          <cell r="F151">
            <v>-1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35"/>
  <sheetViews>
    <sheetView tabSelected="1" zoomScaleNormal="100" workbookViewId="0">
      <selection activeCell="Q26" sqref="Q26"/>
    </sheetView>
  </sheetViews>
  <sheetFormatPr defaultRowHeight="16.5" x14ac:dyDescent="0.3"/>
  <cols>
    <col min="1" max="1" width="5.875" customWidth="1"/>
    <col min="2" max="2" width="11.25" customWidth="1"/>
    <col min="3" max="4" width="11.125" customWidth="1"/>
    <col min="5" max="5" width="10.625" hidden="1" customWidth="1"/>
    <col min="6" max="6" width="9.625" customWidth="1"/>
    <col min="7" max="7" width="7.25" customWidth="1"/>
    <col min="8" max="8" width="6.75" customWidth="1"/>
    <col min="9" max="9" width="13.75" customWidth="1"/>
    <col min="10" max="11" width="11.125" customWidth="1"/>
    <col min="12" max="12" width="10.375" hidden="1" customWidth="1"/>
    <col min="13" max="13" width="9.625" customWidth="1"/>
    <col min="14" max="14" width="7.625" customWidth="1"/>
    <col min="15" max="15" width="27.125" customWidth="1"/>
    <col min="17" max="17" width="24.75" customWidth="1"/>
  </cols>
  <sheetData>
    <row r="1" spans="1:18" ht="26.25" x14ac:dyDescent="0.3">
      <c r="A1" s="98" t="s">
        <v>84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100"/>
      <c r="O1" s="100"/>
    </row>
    <row r="2" spans="1:18" ht="14.25" customHeight="1" thickBot="1" x14ac:dyDescent="0.35">
      <c r="A2" s="1"/>
      <c r="B2" s="1"/>
      <c r="C2" s="1"/>
      <c r="D2" s="1"/>
      <c r="E2" s="1"/>
      <c r="F2" s="2"/>
      <c r="G2" s="3"/>
      <c r="H2" s="1"/>
      <c r="I2" s="1"/>
      <c r="J2" s="1"/>
      <c r="K2" s="1"/>
      <c r="L2" s="1"/>
      <c r="M2" t="s">
        <v>0</v>
      </c>
      <c r="N2" s="4" t="s">
        <v>0</v>
      </c>
      <c r="O2" s="5" t="s">
        <v>1</v>
      </c>
    </row>
    <row r="3" spans="1:18" x14ac:dyDescent="0.3">
      <c r="A3" s="116" t="s">
        <v>2</v>
      </c>
      <c r="B3" s="117"/>
      <c r="C3" s="118"/>
      <c r="D3" s="118"/>
      <c r="E3" s="118"/>
      <c r="F3" s="117"/>
      <c r="G3" s="119"/>
      <c r="H3" s="120" t="s">
        <v>3</v>
      </c>
      <c r="I3" s="117"/>
      <c r="J3" s="117"/>
      <c r="K3" s="118"/>
      <c r="L3" s="118"/>
      <c r="M3" s="117"/>
      <c r="N3" s="117"/>
      <c r="O3" s="121" t="s">
        <v>4</v>
      </c>
    </row>
    <row r="4" spans="1:18" ht="16.5" customHeight="1" x14ac:dyDescent="0.3">
      <c r="A4" s="124" t="s">
        <v>5</v>
      </c>
      <c r="B4" s="115" t="s">
        <v>6</v>
      </c>
      <c r="C4" s="127" t="s">
        <v>7</v>
      </c>
      <c r="D4" s="127" t="s">
        <v>8</v>
      </c>
      <c r="E4" s="129" t="s">
        <v>9</v>
      </c>
      <c r="F4" s="131" t="s">
        <v>10</v>
      </c>
      <c r="G4" s="132"/>
      <c r="H4" s="114" t="s">
        <v>5</v>
      </c>
      <c r="I4" s="134" t="s">
        <v>6</v>
      </c>
      <c r="J4" s="127" t="s">
        <v>7</v>
      </c>
      <c r="K4" s="127" t="s">
        <v>8</v>
      </c>
      <c r="L4" s="136" t="s">
        <v>11</v>
      </c>
      <c r="M4" s="114" t="s">
        <v>10</v>
      </c>
      <c r="N4" s="115"/>
      <c r="O4" s="122"/>
    </row>
    <row r="5" spans="1:18" ht="15.75" customHeight="1" thickBot="1" x14ac:dyDescent="0.35">
      <c r="A5" s="125"/>
      <c r="B5" s="126"/>
      <c r="C5" s="128"/>
      <c r="D5" s="128"/>
      <c r="E5" s="130"/>
      <c r="F5" s="6" t="s">
        <v>12</v>
      </c>
      <c r="G5" s="7" t="s">
        <v>13</v>
      </c>
      <c r="H5" s="133"/>
      <c r="I5" s="135"/>
      <c r="J5" s="128"/>
      <c r="K5" s="128"/>
      <c r="L5" s="137"/>
      <c r="M5" s="8" t="s">
        <v>12</v>
      </c>
      <c r="N5" s="9" t="s">
        <v>13</v>
      </c>
      <c r="O5" s="123"/>
    </row>
    <row r="6" spans="1:18" ht="21" customHeight="1" thickTop="1" x14ac:dyDescent="0.3">
      <c r="A6" s="108" t="s">
        <v>14</v>
      </c>
      <c r="B6" s="109"/>
      <c r="C6" s="10">
        <f>SUM(C7,C11,C13,C15,C20,C17,C25,C27)</f>
        <v>12663708</v>
      </c>
      <c r="D6" s="10">
        <f>SUM(D7,D11,D13,D15,D20,D17,D25,D27)</f>
        <v>6998727.3119999999</v>
      </c>
      <c r="E6" s="11" t="e">
        <f>+E7+#REF!+#REF!+E15+E17+#REF!+#REF!+#REF!+#REF!+#REF!</f>
        <v>#REF!</v>
      </c>
      <c r="F6" s="10">
        <f>+D6-C6</f>
        <v>-5664980.6880000001</v>
      </c>
      <c r="G6" s="12">
        <f t="shared" ref="G6:G26" si="0">SUM(F6/C6)*100</f>
        <v>-44.733980663483393</v>
      </c>
      <c r="H6" s="110" t="s">
        <v>15</v>
      </c>
      <c r="I6" s="109"/>
      <c r="J6" s="13">
        <f>J7+J11+J12++J18+J19+J20+J26</f>
        <v>12663708</v>
      </c>
      <c r="K6" s="13">
        <f>K7+K11+K12++K18+K19+K20+K26</f>
        <v>6998727.3119999999</v>
      </c>
      <c r="L6" s="14" t="e">
        <f>L7+#REF!+L13+#REF!+#REF!+L20+L26+#REF!+#REF!+#REF!</f>
        <v>#REF!</v>
      </c>
      <c r="M6" s="15">
        <f>K6-J6</f>
        <v>-5664980.6880000001</v>
      </c>
      <c r="N6" s="16">
        <f t="shared" ref="N6:N28" si="1">SUM(M6/J6)*100</f>
        <v>-44.733980663483393</v>
      </c>
      <c r="O6" s="17" t="s">
        <v>16</v>
      </c>
      <c r="P6" s="18"/>
      <c r="Q6" s="18"/>
      <c r="R6" s="18"/>
    </row>
    <row r="7" spans="1:18" ht="21" customHeight="1" x14ac:dyDescent="0.3">
      <c r="A7" s="101" t="s">
        <v>17</v>
      </c>
      <c r="B7" s="102"/>
      <c r="C7" s="19">
        <f>SUM(C8:C10)</f>
        <v>5562584</v>
      </c>
      <c r="D7" s="19">
        <f>[1]세입사유!E7</f>
        <v>60213</v>
      </c>
      <c r="E7" s="20" t="e">
        <f>+[2]세입사유!F7</f>
        <v>#REF!</v>
      </c>
      <c r="F7" s="21">
        <f>D7-C7</f>
        <v>-5502371</v>
      </c>
      <c r="G7" s="22">
        <f t="shared" si="0"/>
        <v>-98.917535447554599</v>
      </c>
      <c r="H7" s="106" t="s">
        <v>18</v>
      </c>
      <c r="I7" s="107"/>
      <c r="J7" s="23">
        <f>SUM(J8:J10)</f>
        <v>1272219</v>
      </c>
      <c r="K7" s="24">
        <f>SUM(K8:K10)</f>
        <v>1375899.1</v>
      </c>
      <c r="L7" s="25">
        <f>SUM(L8:L10)</f>
        <v>869306</v>
      </c>
      <c r="M7" s="26">
        <f t="shared" ref="M7:M28" si="2">K7-J7</f>
        <v>103680.10000000009</v>
      </c>
      <c r="N7" s="27">
        <f t="shared" si="1"/>
        <v>8.1495481516940167</v>
      </c>
      <c r="O7" s="28" t="s">
        <v>19</v>
      </c>
      <c r="P7" s="18"/>
      <c r="Q7" s="18"/>
      <c r="R7" s="18"/>
    </row>
    <row r="8" spans="1:18" ht="21" customHeight="1" x14ac:dyDescent="0.3">
      <c r="A8" s="29"/>
      <c r="B8" s="30" t="s">
        <v>20</v>
      </c>
      <c r="C8" s="31">
        <f>[1]세입사유!D8</f>
        <v>26400</v>
      </c>
      <c r="D8" s="31">
        <f>[1]세입사유!E8</f>
        <v>26400</v>
      </c>
      <c r="E8" s="32"/>
      <c r="F8" s="33">
        <f>D8-C8</f>
        <v>0</v>
      </c>
      <c r="G8" s="34">
        <f t="shared" si="0"/>
        <v>0</v>
      </c>
      <c r="H8" s="35"/>
      <c r="I8" s="36" t="s">
        <v>21</v>
      </c>
      <c r="J8" s="37">
        <f>[1]세출사유!D6</f>
        <v>936296</v>
      </c>
      <c r="K8" s="37">
        <f>[1]세출사유!E6</f>
        <v>941818.10000000009</v>
      </c>
      <c r="L8" s="37">
        <f>[1]세출사유!F6</f>
        <v>582085</v>
      </c>
      <c r="M8" s="38">
        <f t="shared" si="2"/>
        <v>5522.1000000000931</v>
      </c>
      <c r="N8" s="39">
        <f t="shared" si="1"/>
        <v>0.58978143663970506</v>
      </c>
      <c r="O8" s="40" t="s">
        <v>22</v>
      </c>
      <c r="P8" s="18"/>
      <c r="Q8" s="111"/>
      <c r="R8" s="18"/>
    </row>
    <row r="9" spans="1:18" ht="21" customHeight="1" x14ac:dyDescent="0.3">
      <c r="A9" s="41"/>
      <c r="B9" s="30" t="s">
        <v>23</v>
      </c>
      <c r="C9" s="31">
        <f>[1]세입사유!D9</f>
        <v>5500000</v>
      </c>
      <c r="D9" s="31">
        <f>[1]세입사유!E9</f>
        <v>0</v>
      </c>
      <c r="E9" s="32"/>
      <c r="F9" s="33">
        <f>D9-C9</f>
        <v>-5500000</v>
      </c>
      <c r="G9" s="34">
        <f t="shared" si="0"/>
        <v>-100</v>
      </c>
      <c r="H9" s="42"/>
      <c r="I9" s="36" t="s">
        <v>24</v>
      </c>
      <c r="J9" s="37">
        <f>[1]세출사유!D12</f>
        <v>17850</v>
      </c>
      <c r="K9" s="37">
        <f>[1]세출사유!E12</f>
        <v>16650</v>
      </c>
      <c r="L9" s="43">
        <f>+[2]세출사유!F12</f>
        <v>12549</v>
      </c>
      <c r="M9" s="38">
        <f t="shared" si="2"/>
        <v>-1200</v>
      </c>
      <c r="N9" s="44">
        <f t="shared" si="1"/>
        <v>-6.7226890756302522</v>
      </c>
      <c r="O9" s="28" t="s">
        <v>25</v>
      </c>
      <c r="P9" s="18"/>
      <c r="Q9" s="111"/>
      <c r="R9" s="18"/>
    </row>
    <row r="10" spans="1:18" ht="25.5" customHeight="1" x14ac:dyDescent="0.3">
      <c r="A10" s="45"/>
      <c r="B10" s="46" t="s">
        <v>26</v>
      </c>
      <c r="C10" s="31">
        <f>SUM([1]세입사유!D10:D11)</f>
        <v>36184</v>
      </c>
      <c r="D10" s="31">
        <f>SUM([1]세입사유!E10:E11)</f>
        <v>33813</v>
      </c>
      <c r="E10" s="32"/>
      <c r="F10" s="33">
        <f>D10-C10</f>
        <v>-2371</v>
      </c>
      <c r="G10" s="34">
        <f t="shared" si="0"/>
        <v>-6.5526199425160288</v>
      </c>
      <c r="H10" s="47"/>
      <c r="I10" s="36" t="s">
        <v>27</v>
      </c>
      <c r="J10" s="37">
        <f>[1]세출사유!D16</f>
        <v>318073</v>
      </c>
      <c r="K10" s="37">
        <v>417431</v>
      </c>
      <c r="L10" s="43">
        <f>+[2]세출사유!F16</f>
        <v>274672</v>
      </c>
      <c r="M10" s="38">
        <f t="shared" si="2"/>
        <v>99358</v>
      </c>
      <c r="N10" s="44">
        <f t="shared" si="1"/>
        <v>31.237483219260987</v>
      </c>
      <c r="O10" s="40" t="s">
        <v>28</v>
      </c>
      <c r="P10" s="18"/>
      <c r="Q10" s="111"/>
      <c r="R10" s="18"/>
    </row>
    <row r="11" spans="1:18" ht="21" customHeight="1" x14ac:dyDescent="0.3">
      <c r="A11" s="104" t="s">
        <v>29</v>
      </c>
      <c r="B11" s="105"/>
      <c r="C11" s="19">
        <f>C12</f>
        <v>37460</v>
      </c>
      <c r="D11" s="48">
        <f>D12</f>
        <v>46575</v>
      </c>
      <c r="E11" s="48">
        <f>[2]세입사유!F13</f>
        <v>2302</v>
      </c>
      <c r="F11" s="21">
        <f>F12</f>
        <v>9115</v>
      </c>
      <c r="G11" s="22">
        <f t="shared" si="0"/>
        <v>24.332621462893751</v>
      </c>
      <c r="H11" s="112" t="s">
        <v>30</v>
      </c>
      <c r="I11" s="113"/>
      <c r="J11" s="49">
        <f>[1]세출사유!D23</f>
        <v>932500</v>
      </c>
      <c r="K11" s="49">
        <f>[1]세출사유!E23</f>
        <v>15500</v>
      </c>
      <c r="L11" s="50">
        <f>+[2]세출사유!F23</f>
        <v>215364</v>
      </c>
      <c r="M11" s="26">
        <f>K11-J11</f>
        <v>-917000</v>
      </c>
      <c r="N11" s="27">
        <f>SUM(M11/J11)*100</f>
        <v>-98.337801608579085</v>
      </c>
      <c r="O11" s="28" t="s">
        <v>31</v>
      </c>
      <c r="P11" s="18"/>
      <c r="Q11" s="111"/>
      <c r="R11" s="18"/>
    </row>
    <row r="12" spans="1:18" ht="21" customHeight="1" x14ac:dyDescent="0.3">
      <c r="A12" s="51"/>
      <c r="B12" s="30" t="s">
        <v>32</v>
      </c>
      <c r="C12" s="31">
        <f>[1]세입사유!D13</f>
        <v>37460</v>
      </c>
      <c r="D12" s="31">
        <f>[1]세입사유!E13</f>
        <v>46575</v>
      </c>
      <c r="E12" s="52"/>
      <c r="F12" s="33">
        <f>D12-C12</f>
        <v>9115</v>
      </c>
      <c r="G12" s="34">
        <f t="shared" si="0"/>
        <v>24.332621462893751</v>
      </c>
      <c r="H12" s="106" t="s">
        <v>33</v>
      </c>
      <c r="I12" s="107"/>
      <c r="J12" s="53">
        <f>SUM(J13:J17)</f>
        <v>1588363</v>
      </c>
      <c r="K12" s="53">
        <f>SUM(K13:K17)</f>
        <v>1431521.9</v>
      </c>
      <c r="L12" s="54"/>
      <c r="M12" s="26">
        <f>K12-J12</f>
        <v>-156841.10000000009</v>
      </c>
      <c r="N12" s="27">
        <f>SUM(M12/J12)*100</f>
        <v>-9.8743863965604906</v>
      </c>
      <c r="O12" s="40" t="s">
        <v>34</v>
      </c>
      <c r="P12" s="18"/>
      <c r="Q12" s="111"/>
      <c r="R12" s="18"/>
    </row>
    <row r="13" spans="1:18" ht="21" customHeight="1" x14ac:dyDescent="0.3">
      <c r="A13" s="104" t="s">
        <v>35</v>
      </c>
      <c r="B13" s="105"/>
      <c r="C13" s="55">
        <f>C14</f>
        <v>41</v>
      </c>
      <c r="D13" s="19">
        <f>D14</f>
        <v>0</v>
      </c>
      <c r="E13" s="56"/>
      <c r="F13" s="21">
        <f>D13-C13</f>
        <v>-41</v>
      </c>
      <c r="G13" s="34">
        <f t="shared" si="0"/>
        <v>-100</v>
      </c>
      <c r="H13" s="35"/>
      <c r="I13" s="36" t="s">
        <v>36</v>
      </c>
      <c r="J13" s="38">
        <f>[1]세출사유!D27</f>
        <v>1257729</v>
      </c>
      <c r="K13" s="38">
        <f>[1]세출사유!E27</f>
        <v>1083991.8999999999</v>
      </c>
      <c r="L13" s="57">
        <f>SUM(L14:L19)</f>
        <v>31393</v>
      </c>
      <c r="M13" s="38">
        <f t="shared" si="2"/>
        <v>-173737.10000000009</v>
      </c>
      <c r="N13" s="44">
        <f t="shared" si="1"/>
        <v>-13.81355602041458</v>
      </c>
      <c r="O13" s="28" t="s">
        <v>37</v>
      </c>
      <c r="P13" s="18"/>
      <c r="Q13" s="111"/>
      <c r="R13" s="18"/>
    </row>
    <row r="14" spans="1:18" ht="21" customHeight="1" x14ac:dyDescent="0.3">
      <c r="A14" s="51"/>
      <c r="B14" s="58" t="s">
        <v>38</v>
      </c>
      <c r="C14" s="59">
        <f>[1]세입사유!D15</f>
        <v>41</v>
      </c>
      <c r="D14" s="59">
        <f>[1]세입사유!E15</f>
        <v>0</v>
      </c>
      <c r="E14" s="32"/>
      <c r="F14" s="33">
        <f>D14-C14</f>
        <v>-41</v>
      </c>
      <c r="G14" s="34">
        <f t="shared" si="0"/>
        <v>-100</v>
      </c>
      <c r="H14" s="42"/>
      <c r="I14" s="60" t="s">
        <v>39</v>
      </c>
      <c r="J14" s="37">
        <f>[1]세출사유!D59</f>
        <v>168132</v>
      </c>
      <c r="K14" s="37">
        <f>[1]세출사유!E59</f>
        <v>181035</v>
      </c>
      <c r="L14" s="43"/>
      <c r="M14" s="38">
        <f t="shared" si="2"/>
        <v>12903</v>
      </c>
      <c r="N14" s="44">
        <f t="shared" si="1"/>
        <v>7.6743273142530866</v>
      </c>
      <c r="O14" s="40" t="s">
        <v>40</v>
      </c>
      <c r="P14" s="18"/>
      <c r="Q14" s="111"/>
      <c r="R14" s="18"/>
    </row>
    <row r="15" spans="1:18" ht="21" customHeight="1" x14ac:dyDescent="0.3">
      <c r="A15" s="101" t="s">
        <v>41</v>
      </c>
      <c r="B15" s="102"/>
      <c r="C15" s="19">
        <f>C16</f>
        <v>335000</v>
      </c>
      <c r="D15" s="19">
        <f>D16</f>
        <v>75000</v>
      </c>
      <c r="E15" s="19">
        <f>E16</f>
        <v>0</v>
      </c>
      <c r="F15" s="21">
        <f t="shared" ref="F15:F28" si="3">D15-C15</f>
        <v>-260000</v>
      </c>
      <c r="G15" s="22">
        <f t="shared" si="0"/>
        <v>-77.611940298507463</v>
      </c>
      <c r="H15" s="42"/>
      <c r="I15" s="60" t="s">
        <v>42</v>
      </c>
      <c r="J15" s="37">
        <f>[1]세출사유!D73</f>
        <v>110634</v>
      </c>
      <c r="K15" s="37">
        <f>[1]세출사유!E73</f>
        <v>106470</v>
      </c>
      <c r="L15" s="43"/>
      <c r="M15" s="38">
        <f t="shared" si="2"/>
        <v>-4164</v>
      </c>
      <c r="N15" s="44">
        <f t="shared" si="1"/>
        <v>-3.7637615922772385</v>
      </c>
      <c r="O15" s="61" t="s">
        <v>43</v>
      </c>
      <c r="P15" s="18"/>
      <c r="Q15" s="62"/>
      <c r="R15" s="18"/>
    </row>
    <row r="16" spans="1:18" ht="21" customHeight="1" x14ac:dyDescent="0.3">
      <c r="A16" s="51"/>
      <c r="B16" s="36" t="s">
        <v>44</v>
      </c>
      <c r="C16" s="31">
        <f>[1]세입사유!D17</f>
        <v>335000</v>
      </c>
      <c r="D16" s="31">
        <f>[1]세입사유!E17</f>
        <v>75000</v>
      </c>
      <c r="E16" s="32"/>
      <c r="F16" s="33">
        <f t="shared" si="3"/>
        <v>-260000</v>
      </c>
      <c r="G16" s="34">
        <f t="shared" si="0"/>
        <v>-77.611940298507463</v>
      </c>
      <c r="H16" s="42"/>
      <c r="I16" s="63" t="s">
        <v>45</v>
      </c>
      <c r="J16" s="37">
        <f>[1]세출사유!D82</f>
        <v>41868</v>
      </c>
      <c r="K16" s="37">
        <f>[1]세출사유!E82</f>
        <v>50025</v>
      </c>
      <c r="L16" s="43"/>
      <c r="M16" s="38">
        <f t="shared" si="2"/>
        <v>8157</v>
      </c>
      <c r="N16" s="44">
        <f t="shared" si="1"/>
        <v>19.482659787904844</v>
      </c>
      <c r="O16" s="28" t="s">
        <v>46</v>
      </c>
      <c r="P16" s="18"/>
      <c r="Q16" s="64"/>
      <c r="R16" s="18"/>
    </row>
    <row r="17" spans="1:18" ht="21" customHeight="1" x14ac:dyDescent="0.3">
      <c r="A17" s="104" t="s">
        <v>47</v>
      </c>
      <c r="B17" s="105"/>
      <c r="C17" s="65">
        <f>SUM(C18,C19)</f>
        <v>1808071</v>
      </c>
      <c r="D17" s="65">
        <f>SUM(D18,D19)</f>
        <v>1694746.1469999999</v>
      </c>
      <c r="E17" s="56"/>
      <c r="F17" s="21">
        <f>D17-C17-1</f>
        <v>-113325.85300000012</v>
      </c>
      <c r="G17" s="22">
        <f t="shared" si="0"/>
        <v>-6.267776707883713</v>
      </c>
      <c r="H17" s="47"/>
      <c r="I17" s="60" t="s">
        <v>48</v>
      </c>
      <c r="J17" s="37">
        <f>[1]세출사유!D87</f>
        <v>10000</v>
      </c>
      <c r="K17" s="37">
        <f>[1]세출사유!E87</f>
        <v>10000</v>
      </c>
      <c r="L17" s="43"/>
      <c r="M17" s="38">
        <f t="shared" si="2"/>
        <v>0</v>
      </c>
      <c r="N17" s="44">
        <f t="shared" si="1"/>
        <v>0</v>
      </c>
      <c r="O17" s="28" t="s">
        <v>49</v>
      </c>
      <c r="P17" s="18"/>
      <c r="Q17" s="64"/>
      <c r="R17" s="18"/>
    </row>
    <row r="18" spans="1:18" ht="21" customHeight="1" x14ac:dyDescent="0.3">
      <c r="A18" s="66"/>
      <c r="B18" s="36" t="s">
        <v>50</v>
      </c>
      <c r="C18" s="33">
        <f>[1]세입사유!D19-1</f>
        <v>1202196</v>
      </c>
      <c r="D18" s="33">
        <f>[1]세입사유!E19</f>
        <v>1088871.5</v>
      </c>
      <c r="E18" s="67" t="e">
        <f>SUM(E20:E24)</f>
        <v>#REF!</v>
      </c>
      <c r="F18" s="33">
        <f>D18-C18-1</f>
        <v>-113325.5</v>
      </c>
      <c r="G18" s="34">
        <f t="shared" si="0"/>
        <v>-9.426541096460145</v>
      </c>
      <c r="H18" s="68" t="s">
        <v>51</v>
      </c>
      <c r="I18" s="36" t="s">
        <v>51</v>
      </c>
      <c r="J18" s="23">
        <f>[1]세출사유!D89</f>
        <v>5000</v>
      </c>
      <c r="K18" s="23">
        <f>[1]세출사유!E89</f>
        <v>5000</v>
      </c>
      <c r="L18" s="69"/>
      <c r="M18" s="26">
        <f t="shared" si="2"/>
        <v>0</v>
      </c>
      <c r="N18" s="27">
        <f t="shared" si="1"/>
        <v>0</v>
      </c>
      <c r="O18" s="61" t="s">
        <v>52</v>
      </c>
      <c r="P18" s="18"/>
      <c r="Q18" s="64"/>
      <c r="R18" s="18"/>
    </row>
    <row r="19" spans="1:18" ht="21" customHeight="1" x14ac:dyDescent="0.3">
      <c r="A19" s="70"/>
      <c r="B19" s="36" t="s">
        <v>53</v>
      </c>
      <c r="C19" s="33">
        <f>[1]세입사유!D25</f>
        <v>605875</v>
      </c>
      <c r="D19" s="33">
        <f>[1]세입사유!E25</f>
        <v>605874.647</v>
      </c>
      <c r="E19" s="67" t="e">
        <f>SUM(E25:E28)</f>
        <v>#REF!</v>
      </c>
      <c r="F19" s="33">
        <f t="shared" si="3"/>
        <v>-0.35300000000279397</v>
      </c>
      <c r="G19" s="34">
        <f t="shared" si="0"/>
        <v>-5.826284299612857E-5</v>
      </c>
      <c r="H19" s="68" t="s">
        <v>54</v>
      </c>
      <c r="I19" s="36" t="s">
        <v>55</v>
      </c>
      <c r="J19" s="23">
        <f>[1]세출사유!D91</f>
        <v>4540200</v>
      </c>
      <c r="K19" s="23">
        <f>[1]세출사유!E91</f>
        <v>40200</v>
      </c>
      <c r="L19" s="69">
        <f>+[2]세출사유!F92</f>
        <v>31393</v>
      </c>
      <c r="M19" s="26">
        <f t="shared" si="2"/>
        <v>-4500000</v>
      </c>
      <c r="N19" s="27">
        <f t="shared" si="1"/>
        <v>-99.114576450376632</v>
      </c>
      <c r="O19" s="28" t="s">
        <v>56</v>
      </c>
      <c r="P19" s="18"/>
      <c r="Q19" s="71"/>
      <c r="R19" s="18"/>
    </row>
    <row r="20" spans="1:18" ht="21" customHeight="1" x14ac:dyDescent="0.3">
      <c r="A20" s="101" t="s">
        <v>57</v>
      </c>
      <c r="B20" s="102"/>
      <c r="C20" s="19">
        <f>SUM(C21:C24)</f>
        <v>2629651</v>
      </c>
      <c r="D20" s="19">
        <f>SUM(D21:D24)</f>
        <v>2610298.6069999998</v>
      </c>
      <c r="E20" s="20" t="e">
        <f>SUM(#REF!)</f>
        <v>#REF!</v>
      </c>
      <c r="F20" s="21">
        <f t="shared" si="3"/>
        <v>-19352.393000000156</v>
      </c>
      <c r="G20" s="22">
        <f t="shared" si="0"/>
        <v>-0.73593009110335006</v>
      </c>
      <c r="H20" s="106" t="s">
        <v>58</v>
      </c>
      <c r="I20" s="107"/>
      <c r="J20" s="23">
        <f>SUM(J21:J25)</f>
        <v>1858779</v>
      </c>
      <c r="K20" s="23">
        <f>SUM(K21:K25)</f>
        <v>1891725</v>
      </c>
      <c r="L20" s="69" t="e">
        <f>SUM(L21:L25)</f>
        <v>#REF!</v>
      </c>
      <c r="M20" s="26">
        <f t="shared" si="2"/>
        <v>32946</v>
      </c>
      <c r="N20" s="27">
        <f t="shared" si="1"/>
        <v>1.7724538527710931</v>
      </c>
      <c r="O20" s="61" t="s">
        <v>59</v>
      </c>
      <c r="P20" s="18"/>
      <c r="Q20" s="62"/>
      <c r="R20" s="18"/>
    </row>
    <row r="21" spans="1:18" ht="21" customHeight="1" x14ac:dyDescent="0.3">
      <c r="A21" s="72"/>
      <c r="B21" s="30" t="s">
        <v>60</v>
      </c>
      <c r="C21" s="73">
        <f>[1]세입사유!D30</f>
        <v>1061660</v>
      </c>
      <c r="D21" s="73">
        <f>[1]세입사유!E30</f>
        <v>1061660</v>
      </c>
      <c r="E21" s="73">
        <v>1154304</v>
      </c>
      <c r="F21" s="33">
        <f t="shared" si="3"/>
        <v>0</v>
      </c>
      <c r="G21" s="34">
        <f t="shared" si="0"/>
        <v>0</v>
      </c>
      <c r="H21" s="35"/>
      <c r="I21" s="36" t="s">
        <v>61</v>
      </c>
      <c r="J21" s="37">
        <f>SUM([1]세출사유!D95:D101)</f>
        <v>346000</v>
      </c>
      <c r="K21" s="37">
        <f>SUM([1]세출사유!E95:E101)</f>
        <v>346000</v>
      </c>
      <c r="L21" s="43" t="e">
        <f>SUM([2]세출사유!F96:F101)</f>
        <v>#REF!</v>
      </c>
      <c r="M21" s="38">
        <f t="shared" si="2"/>
        <v>0</v>
      </c>
      <c r="N21" s="44">
        <f t="shared" si="1"/>
        <v>0</v>
      </c>
      <c r="O21" s="74" t="s">
        <v>62</v>
      </c>
      <c r="P21" s="18"/>
      <c r="Q21" s="18"/>
      <c r="R21" s="18"/>
    </row>
    <row r="22" spans="1:18" ht="21" customHeight="1" x14ac:dyDescent="0.3">
      <c r="A22" s="75"/>
      <c r="B22" s="30" t="s">
        <v>63</v>
      </c>
      <c r="C22" s="73">
        <f>[1]세입사유!D31</f>
        <v>637682</v>
      </c>
      <c r="D22" s="73">
        <f>[1]세입사유!E31</f>
        <v>637682.47900000005</v>
      </c>
      <c r="E22" s="73">
        <v>731414</v>
      </c>
      <c r="F22" s="33">
        <f t="shared" si="3"/>
        <v>0.47900000005029142</v>
      </c>
      <c r="G22" s="34">
        <f t="shared" si="0"/>
        <v>7.5115810082500593E-5</v>
      </c>
      <c r="H22" s="76"/>
      <c r="I22" s="36" t="s">
        <v>64</v>
      </c>
      <c r="J22" s="37">
        <f>SUM([1]세출사유!D102:D108,[1]세출사유!D148:D149)+1</f>
        <v>527565</v>
      </c>
      <c r="K22" s="37">
        <f>SUM([1]세출사유!E102:E108,[1]세출사유!E148:E149)</f>
        <v>545000</v>
      </c>
      <c r="L22" s="43" t="e">
        <f>SUM([2]세출사유!F102:F107)</f>
        <v>#REF!</v>
      </c>
      <c r="M22" s="38">
        <f t="shared" si="2"/>
        <v>17435</v>
      </c>
      <c r="N22" s="44">
        <f t="shared" si="1"/>
        <v>3.3048060428572787</v>
      </c>
      <c r="O22" s="28" t="s">
        <v>65</v>
      </c>
      <c r="P22" s="18"/>
      <c r="Q22" s="18"/>
      <c r="R22" s="18"/>
    </row>
    <row r="23" spans="1:18" ht="21" customHeight="1" x14ac:dyDescent="0.3">
      <c r="A23" s="77"/>
      <c r="B23" s="78" t="s">
        <v>66</v>
      </c>
      <c r="C23" s="73">
        <f>[1]세입사유!D32</f>
        <v>585956</v>
      </c>
      <c r="D23" s="73">
        <f>[1]세입사유!E32</f>
        <v>585956.12800000003</v>
      </c>
      <c r="E23" s="79"/>
      <c r="F23" s="33">
        <f t="shared" si="3"/>
        <v>0.12800000002607703</v>
      </c>
      <c r="G23" s="34">
        <f t="shared" si="0"/>
        <v>2.1844643629568949E-5</v>
      </c>
      <c r="H23" s="76"/>
      <c r="I23" s="36" t="s">
        <v>67</v>
      </c>
      <c r="J23" s="37">
        <f>SUM([1]세출사유!D109:D111,[1]세출사유!D114:D115,[1]세출사유!D143:D147)+1</f>
        <v>333689</v>
      </c>
      <c r="K23" s="37">
        <f>SUM([1]세출사유!E109:E111,[1]세출사유!E114:E115,[1]세출사유!E143:E147)</f>
        <v>242500</v>
      </c>
      <c r="L23" s="43" t="e">
        <f>SUM([2]세출사유!F108:F114)</f>
        <v>#REF!</v>
      </c>
      <c r="M23" s="38">
        <f t="shared" si="2"/>
        <v>-91189</v>
      </c>
      <c r="N23" s="44">
        <f t="shared" si="1"/>
        <v>-27.327541513205411</v>
      </c>
      <c r="O23" s="80" t="s">
        <v>68</v>
      </c>
      <c r="P23" s="18"/>
      <c r="Q23" s="18"/>
      <c r="R23" s="18"/>
    </row>
    <row r="24" spans="1:18" ht="21" customHeight="1" x14ac:dyDescent="0.3">
      <c r="A24" s="81"/>
      <c r="B24" s="82" t="s">
        <v>69</v>
      </c>
      <c r="C24" s="73">
        <f>[1]세입사유!D33</f>
        <v>344353</v>
      </c>
      <c r="D24" s="73">
        <f>[1]세입사유!E33</f>
        <v>325000</v>
      </c>
      <c r="E24" s="73">
        <f>[2]세입사유!F34</f>
        <v>22522</v>
      </c>
      <c r="F24" s="33">
        <f t="shared" si="3"/>
        <v>-19353</v>
      </c>
      <c r="G24" s="34">
        <f t="shared" si="0"/>
        <v>-5.6201049504432952</v>
      </c>
      <c r="H24" s="76"/>
      <c r="I24" s="36" t="s">
        <v>70</v>
      </c>
      <c r="J24" s="37">
        <f>SUM([1]세출사유!D119:D141,[1]세출사유!D150)</f>
        <v>161800</v>
      </c>
      <c r="K24" s="37">
        <f>SUM([1]세출사유!E119:E141,[1]세출사유!E150)</f>
        <v>161800</v>
      </c>
      <c r="L24" s="43"/>
      <c r="M24" s="38">
        <f t="shared" si="2"/>
        <v>0</v>
      </c>
      <c r="N24" s="44">
        <f t="shared" si="1"/>
        <v>0</v>
      </c>
      <c r="O24" s="80" t="s">
        <v>71</v>
      </c>
      <c r="P24" s="18"/>
      <c r="Q24" s="18"/>
      <c r="R24" s="18"/>
    </row>
    <row r="25" spans="1:18" ht="21" customHeight="1" x14ac:dyDescent="0.3">
      <c r="A25" s="104" t="s">
        <v>72</v>
      </c>
      <c r="B25" s="105"/>
      <c r="C25" s="19">
        <f>C26</f>
        <v>2157081</v>
      </c>
      <c r="D25" s="19">
        <f>D26</f>
        <v>2456194.5580000002</v>
      </c>
      <c r="E25" s="20"/>
      <c r="F25" s="21">
        <f t="shared" si="3"/>
        <v>299113.55800000019</v>
      </c>
      <c r="G25" s="22">
        <f t="shared" si="0"/>
        <v>13.866589061792311</v>
      </c>
      <c r="H25" s="83"/>
      <c r="I25" s="82" t="s">
        <v>73</v>
      </c>
      <c r="J25" s="37">
        <f>SUM([1]세출사유!D112:D113,[1]세출사유!D116:D118,[1]세출사유!D142,[1]세출사유!D152)</f>
        <v>489725</v>
      </c>
      <c r="K25" s="37">
        <f>SUM([1]세출사유!E112:E113,[1]세출사유!E116:E118,[1]세출사유!E142,[1]세출사유!E151:E152)</f>
        <v>596425</v>
      </c>
      <c r="L25" s="43" t="e">
        <f>SUM([2]세출사유!F115:F150)</f>
        <v>#REF!</v>
      </c>
      <c r="M25" s="38">
        <f t="shared" si="2"/>
        <v>106700</v>
      </c>
      <c r="N25" s="44">
        <f t="shared" si="1"/>
        <v>21.7877380162336</v>
      </c>
      <c r="O25" s="28" t="s">
        <v>74</v>
      </c>
      <c r="P25" s="18"/>
      <c r="Q25" s="18"/>
      <c r="R25" s="18"/>
    </row>
    <row r="26" spans="1:18" ht="21" customHeight="1" x14ac:dyDescent="0.3">
      <c r="A26" s="84"/>
      <c r="B26" s="36" t="s">
        <v>75</v>
      </c>
      <c r="C26" s="31">
        <f>[1]세입사유!D34</f>
        <v>2157081</v>
      </c>
      <c r="D26" s="31">
        <f>[1]세입사유!E34</f>
        <v>2456194.5580000002</v>
      </c>
      <c r="E26" s="79"/>
      <c r="F26" s="33">
        <f t="shared" si="3"/>
        <v>299113.55800000019</v>
      </c>
      <c r="G26" s="34">
        <f t="shared" si="0"/>
        <v>13.866589061792311</v>
      </c>
      <c r="H26" s="106" t="s">
        <v>76</v>
      </c>
      <c r="I26" s="107"/>
      <c r="J26" s="23">
        <f>SUM(J27:J28)</f>
        <v>2466647</v>
      </c>
      <c r="K26" s="23">
        <f>SUM(K27:K28)</f>
        <v>2238881.3119999999</v>
      </c>
      <c r="L26" s="69">
        <f>SUM(L27)</f>
        <v>-1</v>
      </c>
      <c r="M26" s="26">
        <f t="shared" si="2"/>
        <v>-227765.68800000008</v>
      </c>
      <c r="N26" s="27">
        <f t="shared" si="1"/>
        <v>-9.2338177290873027</v>
      </c>
      <c r="O26" s="61" t="s">
        <v>77</v>
      </c>
      <c r="P26" s="18"/>
      <c r="Q26" s="18"/>
      <c r="R26" s="18"/>
    </row>
    <row r="27" spans="1:18" ht="21" customHeight="1" x14ac:dyDescent="0.3">
      <c r="A27" s="101" t="s">
        <v>78</v>
      </c>
      <c r="B27" s="102"/>
      <c r="C27" s="21">
        <f>C28</f>
        <v>133820</v>
      </c>
      <c r="D27" s="21">
        <f>D28</f>
        <v>55700</v>
      </c>
      <c r="E27" s="85" t="e">
        <f>SUM(#REF!)</f>
        <v>#REF!</v>
      </c>
      <c r="F27" s="21">
        <f t="shared" si="3"/>
        <v>-78120</v>
      </c>
      <c r="G27" s="22">
        <f>SUM(F27/C27)*100</f>
        <v>-58.37692422657301</v>
      </c>
      <c r="H27" s="35"/>
      <c r="I27" s="36" t="s">
        <v>79</v>
      </c>
      <c r="J27" s="37">
        <f>[1]세출사유!D154</f>
        <v>2456195</v>
      </c>
      <c r="K27" s="37">
        <f>[1]세출사유!E154</f>
        <v>2235881.3119999999</v>
      </c>
      <c r="L27" s="43">
        <f>+[2]세출사유!F151</f>
        <v>-1</v>
      </c>
      <c r="M27" s="38">
        <f t="shared" si="2"/>
        <v>-220313.68800000008</v>
      </c>
      <c r="N27" s="44">
        <f t="shared" si="1"/>
        <v>-8.969714863844283</v>
      </c>
      <c r="O27" s="28" t="s">
        <v>80</v>
      </c>
      <c r="P27" s="18"/>
      <c r="Q27" s="18"/>
      <c r="R27" s="18"/>
    </row>
    <row r="28" spans="1:18" ht="21" customHeight="1" thickBot="1" x14ac:dyDescent="0.35">
      <c r="A28" s="86"/>
      <c r="B28" s="87" t="s">
        <v>81</v>
      </c>
      <c r="C28" s="88">
        <f>[1]세입사유!D38</f>
        <v>133820</v>
      </c>
      <c r="D28" s="88">
        <f>[1]세입사유!E38</f>
        <v>55700</v>
      </c>
      <c r="E28" s="89"/>
      <c r="F28" s="88">
        <f t="shared" si="3"/>
        <v>-78120</v>
      </c>
      <c r="G28" s="90">
        <f>SUM(F28/C28)*100</f>
        <v>-58.37692422657301</v>
      </c>
      <c r="H28" s="91"/>
      <c r="I28" s="92" t="s">
        <v>82</v>
      </c>
      <c r="J28" s="93">
        <f>[1]세출사유!D155</f>
        <v>10452</v>
      </c>
      <c r="K28" s="93">
        <f>[1]세출사유!E155</f>
        <v>3000</v>
      </c>
      <c r="L28" s="87"/>
      <c r="M28" s="94">
        <f t="shared" si="2"/>
        <v>-7452</v>
      </c>
      <c r="N28" s="95">
        <f t="shared" si="1"/>
        <v>-71.297359357060856</v>
      </c>
      <c r="O28" s="96" t="s">
        <v>83</v>
      </c>
      <c r="P28" s="18"/>
      <c r="Q28" s="18"/>
      <c r="R28" s="18"/>
    </row>
    <row r="29" spans="1:18" ht="15.95" customHeight="1" x14ac:dyDescent="0.3">
      <c r="A29" s="18"/>
      <c r="B29" s="18"/>
      <c r="C29" s="18"/>
      <c r="D29" s="18"/>
      <c r="E29" s="18"/>
      <c r="F29" s="18"/>
      <c r="G29" s="18"/>
      <c r="H29" s="103"/>
      <c r="I29" s="18"/>
      <c r="J29" s="18"/>
      <c r="K29" s="18"/>
      <c r="L29" s="18"/>
      <c r="M29" s="18"/>
      <c r="N29" s="18"/>
      <c r="P29" s="18"/>
      <c r="Q29" s="64"/>
      <c r="R29" s="18"/>
    </row>
    <row r="30" spans="1:18" ht="15.95" customHeight="1" x14ac:dyDescent="0.3">
      <c r="A30" s="64"/>
      <c r="B30" s="64"/>
      <c r="C30" s="64"/>
      <c r="D30" s="64"/>
      <c r="E30" s="64"/>
      <c r="F30" s="64"/>
      <c r="G30" s="64"/>
      <c r="H30" s="103"/>
      <c r="I30" s="18"/>
      <c r="J30" s="18"/>
      <c r="K30" s="18"/>
      <c r="L30" s="18"/>
      <c r="M30" s="18"/>
      <c r="N30" s="18"/>
      <c r="P30" s="18"/>
      <c r="Q30" s="64"/>
      <c r="R30" s="18"/>
    </row>
    <row r="31" spans="1:18" ht="15.95" customHeight="1" x14ac:dyDescent="0.3">
      <c r="A31" s="64"/>
      <c r="B31" s="64"/>
      <c r="C31" s="64"/>
      <c r="D31" s="64"/>
      <c r="E31" s="64"/>
      <c r="F31" s="64"/>
      <c r="G31" s="64"/>
      <c r="H31" s="103"/>
      <c r="I31" s="18"/>
      <c r="J31" s="18"/>
      <c r="K31" s="18"/>
      <c r="L31" s="18"/>
      <c r="M31" s="18"/>
      <c r="N31" s="18"/>
      <c r="P31" s="18"/>
      <c r="Q31" s="18"/>
      <c r="R31" s="18"/>
    </row>
    <row r="32" spans="1:18" x14ac:dyDescent="0.3">
      <c r="J32" s="97"/>
      <c r="K32" s="97"/>
      <c r="L32" s="97"/>
      <c r="M32" s="97"/>
      <c r="N32" s="97"/>
      <c r="P32" s="18"/>
      <c r="Q32" s="18"/>
      <c r="R32" s="18"/>
    </row>
    <row r="33" spans="10:18" x14ac:dyDescent="0.3">
      <c r="J33" s="97"/>
      <c r="K33" s="97"/>
      <c r="L33" s="97"/>
      <c r="M33" s="97"/>
      <c r="N33" s="97"/>
      <c r="P33" s="18"/>
      <c r="Q33" s="18"/>
      <c r="R33" s="18"/>
    </row>
    <row r="34" spans="10:18" x14ac:dyDescent="0.3">
      <c r="J34" s="97"/>
      <c r="K34" s="97"/>
      <c r="L34" s="97"/>
      <c r="M34" s="97"/>
      <c r="N34" s="97"/>
    </row>
    <row r="35" spans="10:18" x14ac:dyDescent="0.3">
      <c r="J35" s="97"/>
      <c r="K35" s="97"/>
      <c r="L35" s="97"/>
      <c r="M35" s="97"/>
      <c r="N35" s="97"/>
    </row>
  </sheetData>
  <mergeCells count="32">
    <mergeCell ref="M4:N4"/>
    <mergeCell ref="A3:G3"/>
    <mergeCell ref="H3:N3"/>
    <mergeCell ref="O3:O5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A6:B6"/>
    <mergeCell ref="H6:I6"/>
    <mergeCell ref="A7:B7"/>
    <mergeCell ref="H7:I7"/>
    <mergeCell ref="Q8:Q14"/>
    <mergeCell ref="A11:B11"/>
    <mergeCell ref="H11:I11"/>
    <mergeCell ref="H12:I12"/>
    <mergeCell ref="A13:B13"/>
    <mergeCell ref="A27:B27"/>
    <mergeCell ref="H29:H31"/>
    <mergeCell ref="A15:B15"/>
    <mergeCell ref="A17:B17"/>
    <mergeCell ref="A20:B20"/>
    <mergeCell ref="H20:I20"/>
    <mergeCell ref="A25:B25"/>
    <mergeCell ref="H26:I26"/>
  </mergeCells>
  <phoneticPr fontId="1" type="noConversion"/>
  <pageMargins left="0.15748031496062992" right="0.11811023622047245" top="0.31496062992125984" bottom="0.23622047244094491" header="0.23622047244094491" footer="0.19685039370078741"/>
  <pageSetup paperSize="9" scale="93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총괄(이사회용)</vt:lpstr>
      <vt:lpstr>'총괄(이사회용)'!Print_Area</vt:lpstr>
      <vt:lpstr>'총괄(이사회용)'!Print_Titles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2017-12-21T00:44:54Z</cp:lastPrinted>
  <dcterms:created xsi:type="dcterms:W3CDTF">2017-12-21T00:42:05Z</dcterms:created>
  <dcterms:modified xsi:type="dcterms:W3CDTF">2018-01-03T07:23:40Z</dcterms:modified>
</cp:coreProperties>
</file>