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9195"/>
  </bookViews>
  <sheets>
    <sheet name="세입명세서" sheetId="1" r:id="rId1"/>
    <sheet name="세출명세서" sheetId="2" r:id="rId2"/>
  </sheets>
  <definedNames>
    <definedName name="_xlnm.Print_Area" localSheetId="0">세입명세서!$A$1:$Q$112</definedName>
    <definedName name="_xlnm.Print_Area" localSheetId="1">세출명세서!$A$1:$Q$375</definedName>
    <definedName name="_xlnm.Print_Titles" localSheetId="0">세입명세서!$4:$5</definedName>
    <definedName name="_xlnm.Print_Titles" localSheetId="1">세출명세서!$2:$3</definedName>
  </definedNames>
  <calcPr calcId="145621" fullCalcOnLoad="1"/>
</workbook>
</file>

<file path=xl/calcChain.xml><?xml version="1.0" encoding="utf-8"?>
<calcChain xmlns="http://schemas.openxmlformats.org/spreadsheetml/2006/main">
  <c r="I383" i="2" l="1"/>
  <c r="P375" i="2"/>
  <c r="E375" i="2"/>
  <c r="F375" i="2" s="1"/>
  <c r="P374" i="2"/>
  <c r="G374" i="2"/>
  <c r="H374" i="2" s="1"/>
  <c r="F374" i="2"/>
  <c r="E374" i="2"/>
  <c r="P373" i="2"/>
  <c r="E373" i="2"/>
  <c r="G373" i="2" s="1"/>
  <c r="H373" i="2" s="1"/>
  <c r="P372" i="2"/>
  <c r="F372" i="2"/>
  <c r="E372" i="2"/>
  <c r="G372" i="2" s="1"/>
  <c r="H372" i="2" s="1"/>
  <c r="P371" i="2"/>
  <c r="E371" i="2"/>
  <c r="F371" i="2" s="1"/>
  <c r="P370" i="2"/>
  <c r="P369" i="2"/>
  <c r="E369" i="2" s="1"/>
  <c r="G369" i="2" s="1"/>
  <c r="H369" i="2" s="1"/>
  <c r="P368" i="2"/>
  <c r="P367" i="2"/>
  <c r="P366" i="2"/>
  <c r="P365" i="2" s="1"/>
  <c r="F364" i="2"/>
  <c r="D364" i="2"/>
  <c r="P363" i="2"/>
  <c r="E363" i="2" s="1"/>
  <c r="G363" i="2" s="1"/>
  <c r="H363" i="2" s="1"/>
  <c r="P362" i="2"/>
  <c r="E362" i="2" s="1"/>
  <c r="G362" i="2" s="1"/>
  <c r="H362" i="2" s="1"/>
  <c r="P361" i="2"/>
  <c r="E361" i="2"/>
  <c r="G361" i="2" s="1"/>
  <c r="P360" i="2"/>
  <c r="E360" i="2"/>
  <c r="G360" i="2" s="1"/>
  <c r="H360" i="2" s="1"/>
  <c r="P359" i="2"/>
  <c r="E359" i="2"/>
  <c r="G359" i="2" s="1"/>
  <c r="H359" i="2" s="1"/>
  <c r="P358" i="2"/>
  <c r="E358" i="2" s="1"/>
  <c r="G358" i="2" s="1"/>
  <c r="P357" i="2"/>
  <c r="E357" i="2" s="1"/>
  <c r="G357" i="2" s="1"/>
  <c r="P356" i="2"/>
  <c r="G356" i="2"/>
  <c r="E356" i="2"/>
  <c r="P355" i="2"/>
  <c r="E355" i="2"/>
  <c r="G355" i="2" s="1"/>
  <c r="P354" i="2"/>
  <c r="E354" i="2" s="1"/>
  <c r="G354" i="2" s="1"/>
  <c r="P353" i="2"/>
  <c r="E353" i="2" s="1"/>
  <c r="G353" i="2" s="1"/>
  <c r="P352" i="2"/>
  <c r="E352" i="2"/>
  <c r="G352" i="2" s="1"/>
  <c r="H352" i="2" s="1"/>
  <c r="P351" i="2"/>
  <c r="E351" i="2" s="1"/>
  <c r="G351" i="2" s="1"/>
  <c r="H351" i="2" s="1"/>
  <c r="P350" i="2"/>
  <c r="G350" i="2"/>
  <c r="P349" i="2"/>
  <c r="E349" i="2"/>
  <c r="G349" i="2" s="1"/>
  <c r="H349" i="2" s="1"/>
  <c r="P348" i="2"/>
  <c r="E348" i="2"/>
  <c r="G348" i="2" s="1"/>
  <c r="H348" i="2" s="1"/>
  <c r="P347" i="2"/>
  <c r="E347" i="2"/>
  <c r="G347" i="2" s="1"/>
  <c r="H347" i="2" s="1"/>
  <c r="P346" i="2"/>
  <c r="E346" i="2" s="1"/>
  <c r="G346" i="2" s="1"/>
  <c r="H346" i="2" s="1"/>
  <c r="P345" i="2"/>
  <c r="E345" i="2" s="1"/>
  <c r="G345" i="2" s="1"/>
  <c r="H345" i="2" s="1"/>
  <c r="P344" i="2"/>
  <c r="E344" i="2" s="1"/>
  <c r="G344" i="2" s="1"/>
  <c r="H344" i="2" s="1"/>
  <c r="P343" i="2"/>
  <c r="E343" i="2" s="1"/>
  <c r="G343" i="2" s="1"/>
  <c r="H343" i="2" s="1"/>
  <c r="P342" i="2"/>
  <c r="E342" i="2" s="1"/>
  <c r="G342" i="2" s="1"/>
  <c r="H342" i="2" s="1"/>
  <c r="P341" i="2"/>
  <c r="E341" i="2" s="1"/>
  <c r="G341" i="2" s="1"/>
  <c r="H341" i="2" s="1"/>
  <c r="P340" i="2"/>
  <c r="E340" i="2" s="1"/>
  <c r="G340" i="2" s="1"/>
  <c r="H340" i="2" s="1"/>
  <c r="P339" i="2"/>
  <c r="F339" i="2"/>
  <c r="E339" i="2"/>
  <c r="G339" i="2" s="1"/>
  <c r="H339" i="2" s="1"/>
  <c r="P338" i="2"/>
  <c r="G338" i="2"/>
  <c r="H338" i="2" s="1"/>
  <c r="E338" i="2"/>
  <c r="P337" i="2"/>
  <c r="G337" i="2"/>
  <c r="H337" i="2" s="1"/>
  <c r="E337" i="2"/>
  <c r="P336" i="2"/>
  <c r="G336" i="2"/>
  <c r="H336" i="2" s="1"/>
  <c r="E336" i="2"/>
  <c r="P335" i="2"/>
  <c r="G335" i="2"/>
  <c r="H335" i="2" s="1"/>
  <c r="E335" i="2"/>
  <c r="P334" i="2"/>
  <c r="G334" i="2"/>
  <c r="H334" i="2" s="1"/>
  <c r="E334" i="2"/>
  <c r="P333" i="2"/>
  <c r="G333" i="2"/>
  <c r="H333" i="2" s="1"/>
  <c r="E333" i="2"/>
  <c r="P332" i="2"/>
  <c r="G332" i="2"/>
  <c r="H332" i="2" s="1"/>
  <c r="E332" i="2"/>
  <c r="P331" i="2"/>
  <c r="G331" i="2"/>
  <c r="H331" i="2" s="1"/>
  <c r="E331" i="2"/>
  <c r="P330" i="2"/>
  <c r="G330" i="2"/>
  <c r="H330" i="2" s="1"/>
  <c r="E330" i="2"/>
  <c r="P329" i="2"/>
  <c r="G329" i="2"/>
  <c r="H329" i="2" s="1"/>
  <c r="E329" i="2"/>
  <c r="P328" i="2"/>
  <c r="G328" i="2"/>
  <c r="H328" i="2" s="1"/>
  <c r="E328" i="2"/>
  <c r="P327" i="2"/>
  <c r="G327" i="2"/>
  <c r="H327" i="2" s="1"/>
  <c r="E327" i="2"/>
  <c r="P326" i="2"/>
  <c r="E326" i="2" s="1"/>
  <c r="G326" i="2" s="1"/>
  <c r="H326" i="2" s="1"/>
  <c r="P325" i="2"/>
  <c r="E325" i="2" s="1"/>
  <c r="G325" i="2"/>
  <c r="H325" i="2" s="1"/>
  <c r="P324" i="2"/>
  <c r="E324" i="2" s="1"/>
  <c r="G324" i="2" s="1"/>
  <c r="H324" i="2" s="1"/>
  <c r="P323" i="2"/>
  <c r="E323" i="2" s="1"/>
  <c r="G323" i="2"/>
  <c r="H323" i="2" s="1"/>
  <c r="P322" i="2"/>
  <c r="E322" i="2" s="1"/>
  <c r="G322" i="2" s="1"/>
  <c r="H322" i="2" s="1"/>
  <c r="P321" i="2"/>
  <c r="E321" i="2" s="1"/>
  <c r="G321" i="2"/>
  <c r="H321" i="2" s="1"/>
  <c r="P320" i="2"/>
  <c r="E320" i="2" s="1"/>
  <c r="G320" i="2"/>
  <c r="H320" i="2" s="1"/>
  <c r="P319" i="2"/>
  <c r="E319" i="2" s="1"/>
  <c r="G319" i="2"/>
  <c r="H319" i="2" s="1"/>
  <c r="P318" i="2"/>
  <c r="E318" i="2" s="1"/>
  <c r="G318" i="2"/>
  <c r="H318" i="2" s="1"/>
  <c r="P317" i="2"/>
  <c r="E317" i="2" s="1"/>
  <c r="G317" i="2"/>
  <c r="H317" i="2" s="1"/>
  <c r="P316" i="2"/>
  <c r="E316" i="2" s="1"/>
  <c r="G316" i="2"/>
  <c r="H316" i="2" s="1"/>
  <c r="P315" i="2"/>
  <c r="J315" i="2"/>
  <c r="E315" i="2"/>
  <c r="G315" i="2" s="1"/>
  <c r="H315" i="2" s="1"/>
  <c r="P314" i="2"/>
  <c r="H314" i="2"/>
  <c r="E314" i="2"/>
  <c r="G314" i="2" s="1"/>
  <c r="P313" i="2"/>
  <c r="E313" i="2"/>
  <c r="G313" i="2" s="1"/>
  <c r="H313" i="2" s="1"/>
  <c r="P312" i="2"/>
  <c r="E312" i="2"/>
  <c r="G312" i="2" s="1"/>
  <c r="H312" i="2" s="1"/>
  <c r="P311" i="2"/>
  <c r="E311" i="2"/>
  <c r="G311" i="2" s="1"/>
  <c r="H311" i="2" s="1"/>
  <c r="P310" i="2"/>
  <c r="H310" i="2"/>
  <c r="E310" i="2"/>
  <c r="G310" i="2" s="1"/>
  <c r="J309" i="2"/>
  <c r="P309" i="2" s="1"/>
  <c r="E309" i="2" s="1"/>
  <c r="G309" i="2" s="1"/>
  <c r="H309" i="2" s="1"/>
  <c r="P308" i="2"/>
  <c r="P306" i="2" s="1"/>
  <c r="J308" i="2"/>
  <c r="P307" i="2"/>
  <c r="E307" i="2"/>
  <c r="F306" i="2"/>
  <c r="D306" i="2"/>
  <c r="P305" i="2"/>
  <c r="P304" i="2"/>
  <c r="E304" i="2" s="1"/>
  <c r="G304" i="2" s="1"/>
  <c r="H304" i="2" s="1"/>
  <c r="P303" i="2"/>
  <c r="P302" i="2" s="1"/>
  <c r="E302" i="2" s="1"/>
  <c r="F301" i="2"/>
  <c r="D301" i="2"/>
  <c r="P300" i="2"/>
  <c r="P299" i="2"/>
  <c r="P298" i="2" s="1"/>
  <c r="P297" i="2" s="1"/>
  <c r="E298" i="2"/>
  <c r="G298" i="2" s="1"/>
  <c r="H298" i="2" s="1"/>
  <c r="E297" i="2"/>
  <c r="G297" i="2" s="1"/>
  <c r="H297" i="2" s="1"/>
  <c r="D297" i="2"/>
  <c r="P296" i="2"/>
  <c r="G296" i="2"/>
  <c r="H296" i="2" s="1"/>
  <c r="P295" i="2"/>
  <c r="E295" i="2"/>
  <c r="P294" i="2"/>
  <c r="F294" i="2"/>
  <c r="D294" i="2"/>
  <c r="P293" i="2"/>
  <c r="H293" i="2"/>
  <c r="G293" i="2"/>
  <c r="P292" i="2"/>
  <c r="G292" i="2"/>
  <c r="H292" i="2" s="1"/>
  <c r="P291" i="2"/>
  <c r="P290" i="2" s="1"/>
  <c r="E290" i="2" s="1"/>
  <c r="G290" i="2"/>
  <c r="H290" i="2" s="1"/>
  <c r="P289" i="2"/>
  <c r="P288" i="2"/>
  <c r="H288" i="2"/>
  <c r="G288" i="2"/>
  <c r="P287" i="2"/>
  <c r="P286" i="2"/>
  <c r="P285" i="2"/>
  <c r="G285" i="2"/>
  <c r="H285" i="2" s="1"/>
  <c r="P284" i="2"/>
  <c r="P283" i="2"/>
  <c r="P281" i="2" s="1"/>
  <c r="E281" i="2" s="1"/>
  <c r="G281" i="2" s="1"/>
  <c r="H281" i="2" s="1"/>
  <c r="G282" i="2"/>
  <c r="H282" i="2" s="1"/>
  <c r="P280" i="2"/>
  <c r="H280" i="2"/>
  <c r="G280" i="2"/>
  <c r="P279" i="2"/>
  <c r="G279" i="2"/>
  <c r="H279" i="2" s="1"/>
  <c r="P278" i="2"/>
  <c r="P277" i="2"/>
  <c r="E277" i="2"/>
  <c r="G277" i="2" s="1"/>
  <c r="P276" i="2"/>
  <c r="P275" i="2"/>
  <c r="P274" i="2"/>
  <c r="P272" i="2"/>
  <c r="P271" i="2"/>
  <c r="P270" i="2"/>
  <c r="P269" i="2"/>
  <c r="P268" i="2"/>
  <c r="P267" i="2"/>
  <c r="P266" i="2" s="1"/>
  <c r="F265" i="2"/>
  <c r="D265" i="2"/>
  <c r="P264" i="2"/>
  <c r="P263" i="2"/>
  <c r="P262" i="2"/>
  <c r="P261" i="2"/>
  <c r="P260" i="2"/>
  <c r="E260" i="2" s="1"/>
  <c r="G260" i="2" s="1"/>
  <c r="H260" i="2" s="1"/>
  <c r="P259" i="2"/>
  <c r="H259" i="2"/>
  <c r="G259" i="2"/>
  <c r="P258" i="2"/>
  <c r="P257" i="2"/>
  <c r="P255" i="2" s="1"/>
  <c r="H257" i="2"/>
  <c r="G257" i="2"/>
  <c r="P256" i="2"/>
  <c r="H256" i="2"/>
  <c r="G256" i="2"/>
  <c r="F254" i="2"/>
  <c r="D254" i="2"/>
  <c r="P253" i="2"/>
  <c r="P252" i="2" s="1"/>
  <c r="E252" i="2" s="1"/>
  <c r="G252" i="2" s="1"/>
  <c r="H252" i="2" s="1"/>
  <c r="P251" i="2"/>
  <c r="H251" i="2"/>
  <c r="P250" i="2"/>
  <c r="P249" i="2"/>
  <c r="P248" i="2" s="1"/>
  <c r="E248" i="2" s="1"/>
  <c r="G248" i="2" s="1"/>
  <c r="H248" i="2" s="1"/>
  <c r="P247" i="2"/>
  <c r="H247" i="2"/>
  <c r="P246" i="2"/>
  <c r="P245" i="2"/>
  <c r="P244" i="2" s="1"/>
  <c r="E244" i="2" s="1"/>
  <c r="G244" i="2" s="1"/>
  <c r="H244" i="2" s="1"/>
  <c r="P243" i="2"/>
  <c r="P242" i="2"/>
  <c r="P241" i="2"/>
  <c r="P240" i="2"/>
  <c r="P239" i="2"/>
  <c r="P238" i="2"/>
  <c r="P237" i="2" s="1"/>
  <c r="F236" i="2"/>
  <c r="D236" i="2"/>
  <c r="P235" i="2"/>
  <c r="P233" i="2"/>
  <c r="P232" i="2"/>
  <c r="P231" i="2"/>
  <c r="E231" i="2" s="1"/>
  <c r="G231" i="2" s="1"/>
  <c r="H231" i="2" s="1"/>
  <c r="P230" i="2"/>
  <c r="P228" i="2" s="1"/>
  <c r="E228" i="2"/>
  <c r="F227" i="2"/>
  <c r="D227" i="2"/>
  <c r="P226" i="2"/>
  <c r="E225" i="2"/>
  <c r="G225" i="2" s="1"/>
  <c r="H225" i="2" s="1"/>
  <c r="P224" i="2"/>
  <c r="P223" i="2"/>
  <c r="P222" i="2"/>
  <c r="P221" i="2"/>
  <c r="P220" i="2"/>
  <c r="P219" i="2"/>
  <c r="E219" i="2" s="1"/>
  <c r="G219" i="2" s="1"/>
  <c r="H219" i="2" s="1"/>
  <c r="P218" i="2"/>
  <c r="G218" i="2"/>
  <c r="H218" i="2" s="1"/>
  <c r="P217" i="2"/>
  <c r="P216" i="2"/>
  <c r="G216" i="2"/>
  <c r="H216" i="2" s="1"/>
  <c r="P214" i="2"/>
  <c r="P213" i="2"/>
  <c r="G213" i="2"/>
  <c r="H213" i="2" s="1"/>
  <c r="P212" i="2"/>
  <c r="P211" i="2"/>
  <c r="G211" i="2"/>
  <c r="H211" i="2" s="1"/>
  <c r="F209" i="2"/>
  <c r="D209" i="2"/>
  <c r="P208" i="2"/>
  <c r="P207" i="2"/>
  <c r="E207" i="2" s="1"/>
  <c r="G207" i="2"/>
  <c r="H207" i="2" s="1"/>
  <c r="P206" i="2"/>
  <c r="P205" i="2"/>
  <c r="P204" i="2"/>
  <c r="P202" i="2"/>
  <c r="P201" i="2"/>
  <c r="P200" i="2"/>
  <c r="P199" i="2"/>
  <c r="P198" i="2"/>
  <c r="G198" i="2"/>
  <c r="H198" i="2" s="1"/>
  <c r="P197" i="2"/>
  <c r="E197" i="2" s="1"/>
  <c r="F196" i="2"/>
  <c r="D196" i="2"/>
  <c r="P195" i="2"/>
  <c r="P194" i="2"/>
  <c r="P193" i="2"/>
  <c r="E193" i="2" s="1"/>
  <c r="G193" i="2" s="1"/>
  <c r="H193" i="2" s="1"/>
  <c r="P192" i="2"/>
  <c r="P190" i="2" s="1"/>
  <c r="E190" i="2" s="1"/>
  <c r="G190" i="2" s="1"/>
  <c r="H190" i="2" s="1"/>
  <c r="H192" i="2"/>
  <c r="G192" i="2"/>
  <c r="G191" i="2"/>
  <c r="H191" i="2" s="1"/>
  <c r="P187" i="2"/>
  <c r="P186" i="2" s="1"/>
  <c r="P185" i="2"/>
  <c r="P184" i="2"/>
  <c r="P183" i="2"/>
  <c r="P181" i="2" s="1"/>
  <c r="P182" i="2"/>
  <c r="P180" i="2"/>
  <c r="P179" i="2"/>
  <c r="P177" i="2" s="1"/>
  <c r="P178" i="2"/>
  <c r="P176" i="2"/>
  <c r="P175" i="2"/>
  <c r="P174" i="2" s="1"/>
  <c r="P173" i="2"/>
  <c r="P172" i="2"/>
  <c r="P171" i="2" s="1"/>
  <c r="P170" i="2"/>
  <c r="P169" i="2"/>
  <c r="P168" i="2"/>
  <c r="P167" i="2" s="1"/>
  <c r="P166" i="2"/>
  <c r="P165" i="2"/>
  <c r="P164" i="2"/>
  <c r="P163" i="2"/>
  <c r="P161" i="2" s="1"/>
  <c r="P162" i="2"/>
  <c r="F159" i="2"/>
  <c r="D159" i="2"/>
  <c r="P158" i="2"/>
  <c r="P157" i="2"/>
  <c r="E157" i="2" s="1"/>
  <c r="G157" i="2" s="1"/>
  <c r="H157" i="2" s="1"/>
  <c r="P156" i="2"/>
  <c r="P155" i="2"/>
  <c r="P154" i="2"/>
  <c r="P152" i="2" s="1"/>
  <c r="E152" i="2" s="1"/>
  <c r="G152" i="2" s="1"/>
  <c r="H152" i="2" s="1"/>
  <c r="P153" i="2"/>
  <c r="P151" i="2"/>
  <c r="P150" i="2"/>
  <c r="P149" i="2" s="1"/>
  <c r="F148" i="2"/>
  <c r="D148" i="2"/>
  <c r="P147" i="2"/>
  <c r="P146" i="2"/>
  <c r="P145" i="2"/>
  <c r="P144" i="2" s="1"/>
  <c r="F143" i="2"/>
  <c r="D143" i="2"/>
  <c r="P142" i="2"/>
  <c r="P141" i="2"/>
  <c r="P140" i="2"/>
  <c r="P139" i="2"/>
  <c r="P138" i="2"/>
  <c r="P137" i="2"/>
  <c r="P136" i="2"/>
  <c r="P135" i="2" s="1"/>
  <c r="P134" i="2" s="1"/>
  <c r="F133" i="2"/>
  <c r="D133" i="2"/>
  <c r="P132" i="2"/>
  <c r="H132" i="2"/>
  <c r="P131" i="2"/>
  <c r="H131" i="2"/>
  <c r="G131" i="2"/>
  <c r="P130" i="2"/>
  <c r="H130" i="2"/>
  <c r="P129" i="2"/>
  <c r="E129" i="2" s="1"/>
  <c r="G129" i="2" s="1"/>
  <c r="H129" i="2" s="1"/>
  <c r="P128" i="2"/>
  <c r="P127" i="2" s="1"/>
  <c r="H128" i="2"/>
  <c r="G127" i="2"/>
  <c r="P126" i="2"/>
  <c r="G126" i="2"/>
  <c r="H126" i="2" s="1"/>
  <c r="P125" i="2"/>
  <c r="P124" i="2" s="1"/>
  <c r="E124" i="2" s="1"/>
  <c r="G124" i="2" s="1"/>
  <c r="H124" i="2" s="1"/>
  <c r="H125" i="2"/>
  <c r="G125" i="2"/>
  <c r="P123" i="2"/>
  <c r="G123" i="2"/>
  <c r="H123" i="2" s="1"/>
  <c r="P122" i="2"/>
  <c r="G122" i="2"/>
  <c r="H122" i="2" s="1"/>
  <c r="P121" i="2"/>
  <c r="G121" i="2"/>
  <c r="H121" i="2" s="1"/>
  <c r="P120" i="2"/>
  <c r="P119" i="2" s="1"/>
  <c r="H120" i="2"/>
  <c r="G120" i="2"/>
  <c r="F118" i="2"/>
  <c r="D118" i="2"/>
  <c r="P117" i="2"/>
  <c r="P116" i="2" s="1"/>
  <c r="E116" i="2" s="1"/>
  <c r="G116" i="2" s="1"/>
  <c r="H116" i="2" s="1"/>
  <c r="P115" i="2"/>
  <c r="G115" i="2"/>
  <c r="H115" i="2" s="1"/>
  <c r="P114" i="2"/>
  <c r="G114" i="2"/>
  <c r="H114" i="2" s="1"/>
  <c r="P113" i="2"/>
  <c r="E113" i="2" s="1"/>
  <c r="G113" i="2" s="1"/>
  <c r="H113" i="2" s="1"/>
  <c r="P112" i="2"/>
  <c r="E112" i="2" s="1"/>
  <c r="G112" i="2" s="1"/>
  <c r="H112" i="2" s="1"/>
  <c r="P111" i="2"/>
  <c r="P110" i="2"/>
  <c r="G110" i="2"/>
  <c r="H110" i="2" s="1"/>
  <c r="P109" i="2"/>
  <c r="E109" i="2" s="1"/>
  <c r="G109" i="2" s="1"/>
  <c r="H109" i="2" s="1"/>
  <c r="P108" i="2"/>
  <c r="H108" i="2"/>
  <c r="G108" i="2"/>
  <c r="P107" i="2"/>
  <c r="P106" i="2"/>
  <c r="P105" i="2" s="1"/>
  <c r="E105" i="2" s="1"/>
  <c r="G105" i="2" s="1"/>
  <c r="H105" i="2" s="1"/>
  <c r="H106" i="2"/>
  <c r="G106" i="2"/>
  <c r="P104" i="2"/>
  <c r="P103" i="2"/>
  <c r="P102" i="2"/>
  <c r="E102" i="2"/>
  <c r="G102" i="2" s="1"/>
  <c r="H102" i="2" s="1"/>
  <c r="P101" i="2"/>
  <c r="P100" i="2"/>
  <c r="P99" i="2" s="1"/>
  <c r="F98" i="2"/>
  <c r="D98" i="2"/>
  <c r="P97" i="2"/>
  <c r="G97" i="2"/>
  <c r="H97" i="2" s="1"/>
  <c r="P96" i="2"/>
  <c r="E96" i="2" s="1"/>
  <c r="G96" i="2" s="1"/>
  <c r="H96" i="2" s="1"/>
  <c r="P95" i="2"/>
  <c r="H95" i="2"/>
  <c r="G95" i="2"/>
  <c r="P94" i="2"/>
  <c r="P93" i="2"/>
  <c r="P92" i="2" s="1"/>
  <c r="E92" i="2" s="1"/>
  <c r="G92" i="2" s="1"/>
  <c r="H92" i="2" s="1"/>
  <c r="H93" i="2"/>
  <c r="G93" i="2"/>
  <c r="P91" i="2"/>
  <c r="G91" i="2"/>
  <c r="H91" i="2" s="1"/>
  <c r="P90" i="2"/>
  <c r="P89" i="2"/>
  <c r="G89" i="2"/>
  <c r="H89" i="2" s="1"/>
  <c r="P88" i="2"/>
  <c r="E88" i="2"/>
  <c r="G88" i="2" s="1"/>
  <c r="H88" i="2" s="1"/>
  <c r="P87" i="2"/>
  <c r="G87" i="2"/>
  <c r="H87" i="2" s="1"/>
  <c r="P86" i="2"/>
  <c r="P85" i="2" s="1"/>
  <c r="F84" i="2"/>
  <c r="F83" i="2" s="1"/>
  <c r="D84" i="2"/>
  <c r="D83" i="2"/>
  <c r="P82" i="2"/>
  <c r="P81" i="2"/>
  <c r="P80" i="2"/>
  <c r="E80" i="2" s="1"/>
  <c r="G80" i="2" s="1"/>
  <c r="H80" i="2" s="1"/>
  <c r="P79" i="2"/>
  <c r="P78" i="2"/>
  <c r="E78" i="2" s="1"/>
  <c r="G78" i="2" s="1"/>
  <c r="H78" i="2" s="1"/>
  <c r="P77" i="2"/>
  <c r="P76" i="2" s="1"/>
  <c r="F75" i="2"/>
  <c r="D75" i="2"/>
  <c r="P74" i="2"/>
  <c r="H74" i="2"/>
  <c r="G74" i="2"/>
  <c r="P73" i="2"/>
  <c r="G73" i="2"/>
  <c r="H73" i="2" s="1"/>
  <c r="P72" i="2"/>
  <c r="E72" i="2"/>
  <c r="G72" i="2" s="1"/>
  <c r="H72" i="2" s="1"/>
  <c r="P71" i="2"/>
  <c r="P70" i="2"/>
  <c r="P69" i="2"/>
  <c r="P68" i="2"/>
  <c r="P65" i="2" s="1"/>
  <c r="E65" i="2" s="1"/>
  <c r="G65" i="2" s="1"/>
  <c r="H65" i="2" s="1"/>
  <c r="P67" i="2"/>
  <c r="P66" i="2"/>
  <c r="P64" i="2"/>
  <c r="P63" i="2"/>
  <c r="P62" i="2"/>
  <c r="P61" i="2"/>
  <c r="P60" i="2"/>
  <c r="E60" i="2" s="1"/>
  <c r="G60" i="2" s="1"/>
  <c r="H60" i="2" s="1"/>
  <c r="P59" i="2"/>
  <c r="H59" i="2"/>
  <c r="G59" i="2"/>
  <c r="P58" i="2"/>
  <c r="G58" i="2"/>
  <c r="H58" i="2" s="1"/>
  <c r="P57" i="2"/>
  <c r="G57" i="2"/>
  <c r="H57" i="2" s="1"/>
  <c r="P56" i="2"/>
  <c r="E56" i="2" s="1"/>
  <c r="G56" i="2" s="1"/>
  <c r="H56" i="2" s="1"/>
  <c r="P55" i="2"/>
  <c r="G55" i="2"/>
  <c r="H55" i="2" s="1"/>
  <c r="P54" i="2"/>
  <c r="P53" i="2"/>
  <c r="G53" i="2"/>
  <c r="H53" i="2" s="1"/>
  <c r="P52" i="2"/>
  <c r="P51" i="2"/>
  <c r="G51" i="2"/>
  <c r="H51" i="2" s="1"/>
  <c r="P50" i="2"/>
  <c r="P49" i="2"/>
  <c r="E49" i="2" s="1"/>
  <c r="G49" i="2" s="1"/>
  <c r="H49" i="2" s="1"/>
  <c r="P48" i="2"/>
  <c r="P47" i="2" s="1"/>
  <c r="G48" i="2"/>
  <c r="H48" i="2" s="1"/>
  <c r="F46" i="2"/>
  <c r="D46" i="2"/>
  <c r="P45" i="2"/>
  <c r="G45" i="2"/>
  <c r="H45" i="2" s="1"/>
  <c r="P44" i="2"/>
  <c r="G44" i="2"/>
  <c r="H44" i="2" s="1"/>
  <c r="P43" i="2"/>
  <c r="P42" i="2"/>
  <c r="G42" i="2"/>
  <c r="H42" i="2" s="1"/>
  <c r="P41" i="2"/>
  <c r="E41" i="2" s="1"/>
  <c r="G41" i="2" s="1"/>
  <c r="H41" i="2" s="1"/>
  <c r="P40" i="2"/>
  <c r="P39" i="2"/>
  <c r="P38" i="2" s="1"/>
  <c r="P37" i="2"/>
  <c r="G37" i="2"/>
  <c r="H37" i="2" s="1"/>
  <c r="P36" i="2"/>
  <c r="G36" i="2"/>
  <c r="H36" i="2" s="1"/>
  <c r="P35" i="2"/>
  <c r="E35" i="2" s="1"/>
  <c r="F34" i="2"/>
  <c r="D34" i="2"/>
  <c r="P33" i="2"/>
  <c r="P32" i="2"/>
  <c r="P31" i="2"/>
  <c r="P30" i="2"/>
  <c r="P29" i="2"/>
  <c r="P28" i="2"/>
  <c r="P27" i="2"/>
  <c r="E27" i="2" s="1"/>
  <c r="G27" i="2" s="1"/>
  <c r="H27" i="2" s="1"/>
  <c r="G26" i="2"/>
  <c r="H26" i="2" s="1"/>
  <c r="G25" i="2"/>
  <c r="H25" i="2" s="1"/>
  <c r="G24" i="2"/>
  <c r="H24" i="2" s="1"/>
  <c r="J23" i="2"/>
  <c r="P23" i="2" s="1"/>
  <c r="J24" i="2" s="1"/>
  <c r="P24" i="2" s="1"/>
  <c r="G23" i="2"/>
  <c r="H23" i="2" s="1"/>
  <c r="P22" i="2"/>
  <c r="H22" i="2"/>
  <c r="G22" i="2"/>
  <c r="P20" i="2"/>
  <c r="P19" i="2" s="1"/>
  <c r="E19" i="2" s="1"/>
  <c r="G19" i="2" s="1"/>
  <c r="H19" i="2" s="1"/>
  <c r="H20" i="2"/>
  <c r="G20" i="2"/>
  <c r="P18" i="2"/>
  <c r="P17" i="2"/>
  <c r="P16" i="2"/>
  <c r="P15" i="2"/>
  <c r="P14" i="2"/>
  <c r="P13" i="2"/>
  <c r="P12" i="2"/>
  <c r="P10" i="2"/>
  <c r="P9" i="2"/>
  <c r="P8" i="2"/>
  <c r="P7" i="2"/>
  <c r="E7" i="2" s="1"/>
  <c r="F6" i="2"/>
  <c r="D6" i="2"/>
  <c r="D5" i="2" s="1"/>
  <c r="D4" i="2" s="1"/>
  <c r="F5" i="2"/>
  <c r="F4" i="2" s="1"/>
  <c r="P112" i="1"/>
  <c r="G112" i="1"/>
  <c r="H112" i="1" s="1"/>
  <c r="P111" i="1"/>
  <c r="P110" i="1"/>
  <c r="P109" i="1" s="1"/>
  <c r="H110" i="1"/>
  <c r="P108" i="1"/>
  <c r="E108" i="1"/>
  <c r="G108" i="1" s="1"/>
  <c r="H108" i="1" s="1"/>
  <c r="P107" i="1"/>
  <c r="E107" i="1"/>
  <c r="G107" i="1" s="1"/>
  <c r="H107" i="1" s="1"/>
  <c r="D106" i="1"/>
  <c r="D105" i="1" s="1"/>
  <c r="F105" i="1"/>
  <c r="P104" i="1"/>
  <c r="E104" i="1" s="1"/>
  <c r="G104" i="1" s="1"/>
  <c r="H104" i="1" s="1"/>
  <c r="P103" i="1"/>
  <c r="E103" i="1" s="1"/>
  <c r="G103" i="1" s="1"/>
  <c r="H103" i="1" s="1"/>
  <c r="P102" i="1"/>
  <c r="E102" i="1" s="1"/>
  <c r="P101" i="1"/>
  <c r="P100" i="1" s="1"/>
  <c r="F101" i="1"/>
  <c r="D101" i="1"/>
  <c r="D100" i="1" s="1"/>
  <c r="F100" i="1"/>
  <c r="P99" i="1"/>
  <c r="P98" i="1"/>
  <c r="P97" i="1"/>
  <c r="P96" i="1" s="1"/>
  <c r="E96" i="1" s="1"/>
  <c r="G96" i="1" s="1"/>
  <c r="H96" i="1" s="1"/>
  <c r="P95" i="1"/>
  <c r="H95" i="1"/>
  <c r="G95" i="1"/>
  <c r="P94" i="1"/>
  <c r="P93" i="1" s="1"/>
  <c r="E93" i="1" s="1"/>
  <c r="G93" i="1" s="1"/>
  <c r="H93" i="1" s="1"/>
  <c r="P92" i="1"/>
  <c r="H92" i="1"/>
  <c r="P91" i="1"/>
  <c r="P90" i="1" s="1"/>
  <c r="E90" i="1" s="1"/>
  <c r="G90" i="1" s="1"/>
  <c r="H90" i="1" s="1"/>
  <c r="P89" i="1"/>
  <c r="G89" i="1"/>
  <c r="P88" i="1"/>
  <c r="P87" i="1" s="1"/>
  <c r="G88" i="1"/>
  <c r="F86" i="1"/>
  <c r="F85" i="1" s="1"/>
  <c r="D86" i="1"/>
  <c r="D85" i="1"/>
  <c r="P84" i="1"/>
  <c r="H84" i="1"/>
  <c r="P83" i="1"/>
  <c r="P82" i="1"/>
  <c r="H82" i="1"/>
  <c r="P81" i="1"/>
  <c r="P80" i="1"/>
  <c r="P79" i="1"/>
  <c r="P78" i="1"/>
  <c r="H78" i="1"/>
  <c r="P77" i="1"/>
  <c r="H77" i="1"/>
  <c r="P76" i="1"/>
  <c r="P75" i="1" s="1"/>
  <c r="E75" i="1" s="1"/>
  <c r="G75" i="1" s="1"/>
  <c r="H75" i="1" s="1"/>
  <c r="G76" i="1"/>
  <c r="H76" i="1" s="1"/>
  <c r="P74" i="1"/>
  <c r="P73" i="1"/>
  <c r="P72" i="1" s="1"/>
  <c r="E72" i="1" s="1"/>
  <c r="G72" i="1" s="1"/>
  <c r="H72" i="1" s="1"/>
  <c r="G73" i="1"/>
  <c r="H73" i="1" s="1"/>
  <c r="P71" i="1"/>
  <c r="P70" i="1"/>
  <c r="E70" i="1"/>
  <c r="G70" i="1" s="1"/>
  <c r="F69" i="1"/>
  <c r="D69" i="1"/>
  <c r="P68" i="1"/>
  <c r="P67" i="1"/>
  <c r="P65" i="1" s="1"/>
  <c r="E65" i="1" s="1"/>
  <c r="G65" i="1" s="1"/>
  <c r="H65" i="1" s="1"/>
  <c r="P66" i="1"/>
  <c r="P64" i="1"/>
  <c r="P63" i="1"/>
  <c r="P62" i="1"/>
  <c r="P61" i="1" s="1"/>
  <c r="E61" i="1" s="1"/>
  <c r="G61" i="1" s="1"/>
  <c r="H61" i="1" s="1"/>
  <c r="P60" i="1"/>
  <c r="P59" i="1"/>
  <c r="P58" i="1"/>
  <c r="P57" i="1"/>
  <c r="P56" i="1" s="1"/>
  <c r="P55" i="1"/>
  <c r="H55" i="1"/>
  <c r="P54" i="1"/>
  <c r="E54" i="1"/>
  <c r="G54" i="1" s="1"/>
  <c r="H54" i="1" s="1"/>
  <c r="P53" i="1"/>
  <c r="P52" i="1"/>
  <c r="E52" i="1" s="1"/>
  <c r="F51" i="1"/>
  <c r="D51" i="1"/>
  <c r="F50" i="1"/>
  <c r="D50" i="1"/>
  <c r="P49" i="1"/>
  <c r="P48" i="1" s="1"/>
  <c r="F47" i="1"/>
  <c r="F46" i="1" s="1"/>
  <c r="F22" i="1" s="1"/>
  <c r="F21" i="1" s="1"/>
  <c r="D47" i="1"/>
  <c r="D46" i="1"/>
  <c r="P45" i="1"/>
  <c r="E45" i="1"/>
  <c r="G45" i="1" s="1"/>
  <c r="P44" i="1"/>
  <c r="P43" i="1" s="1"/>
  <c r="F44" i="1"/>
  <c r="E44" i="1"/>
  <c r="G44" i="1" s="1"/>
  <c r="D44" i="1"/>
  <c r="D43" i="1" s="1"/>
  <c r="F43" i="1"/>
  <c r="E43" i="1"/>
  <c r="P42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 s="1"/>
  <c r="D22" i="1"/>
  <c r="D21" i="1"/>
  <c r="P20" i="1"/>
  <c r="P19" i="1" s="1"/>
  <c r="E19" i="1" s="1"/>
  <c r="G19" i="1" s="1"/>
  <c r="H19" i="1" s="1"/>
  <c r="P18" i="1"/>
  <c r="P17" i="1"/>
  <c r="P16" i="1"/>
  <c r="P15" i="1" s="1"/>
  <c r="E15" i="1" s="1"/>
  <c r="G15" i="1" s="1"/>
  <c r="H15" i="1" s="1"/>
  <c r="P14" i="1"/>
  <c r="P13" i="1" s="1"/>
  <c r="P12" i="1"/>
  <c r="P11" i="1"/>
  <c r="P10" i="1"/>
  <c r="P9" i="1"/>
  <c r="E9" i="1" s="1"/>
  <c r="F8" i="1"/>
  <c r="D8" i="1"/>
  <c r="F7" i="1"/>
  <c r="D7" i="1"/>
  <c r="F6" i="1"/>
  <c r="G7" i="2" l="1"/>
  <c r="H7" i="2" s="1"/>
  <c r="P34" i="2"/>
  <c r="E38" i="2"/>
  <c r="G38" i="2" s="1"/>
  <c r="H38" i="2" s="1"/>
  <c r="G35" i="2"/>
  <c r="H35" i="2" s="1"/>
  <c r="P98" i="2"/>
  <c r="E99" i="2"/>
  <c r="P118" i="2"/>
  <c r="E119" i="2"/>
  <c r="E76" i="2"/>
  <c r="P75" i="2"/>
  <c r="E134" i="2"/>
  <c r="P133" i="2"/>
  <c r="G302" i="2"/>
  <c r="H302" i="2" s="1"/>
  <c r="E301" i="2"/>
  <c r="G301" i="2" s="1"/>
  <c r="H301" i="2" s="1"/>
  <c r="E47" i="2"/>
  <c r="P46" i="2"/>
  <c r="E85" i="2"/>
  <c r="P84" i="2"/>
  <c r="E144" i="2"/>
  <c r="P143" i="2"/>
  <c r="P160" i="2"/>
  <c r="G197" i="2"/>
  <c r="H197" i="2" s="1"/>
  <c r="P11" i="2"/>
  <c r="E11" i="2" s="1"/>
  <c r="G11" i="2" s="1"/>
  <c r="H11" i="2" s="1"/>
  <c r="E149" i="2"/>
  <c r="P148" i="2"/>
  <c r="P203" i="2"/>
  <c r="P210" i="2"/>
  <c r="P215" i="2"/>
  <c r="E215" i="2" s="1"/>
  <c r="G215" i="2" s="1"/>
  <c r="H215" i="2" s="1"/>
  <c r="P254" i="2"/>
  <c r="E255" i="2"/>
  <c r="E308" i="2"/>
  <c r="G308" i="2" s="1"/>
  <c r="H308" i="2" s="1"/>
  <c r="J25" i="2"/>
  <c r="G228" i="2"/>
  <c r="H228" i="2" s="1"/>
  <c r="E227" i="2"/>
  <c r="G227" i="2" s="1"/>
  <c r="H227" i="2" s="1"/>
  <c r="E237" i="2"/>
  <c r="P236" i="2"/>
  <c r="G295" i="2"/>
  <c r="H295" i="2" s="1"/>
  <c r="E294" i="2"/>
  <c r="G294" i="2" s="1"/>
  <c r="H294" i="2" s="1"/>
  <c r="P301" i="2"/>
  <c r="E365" i="2"/>
  <c r="P364" i="2"/>
  <c r="P265" i="2"/>
  <c r="E265" i="2" s="1"/>
  <c r="G265" i="2" s="1"/>
  <c r="H265" i="2" s="1"/>
  <c r="E266" i="2"/>
  <c r="G266" i="2" s="1"/>
  <c r="H266" i="2" s="1"/>
  <c r="G307" i="2"/>
  <c r="H307" i="2" s="1"/>
  <c r="P227" i="2"/>
  <c r="G371" i="2"/>
  <c r="H371" i="2" s="1"/>
  <c r="G375" i="2"/>
  <c r="H375" i="2" s="1"/>
  <c r="F373" i="2"/>
  <c r="E23" i="1"/>
  <c r="P22" i="1"/>
  <c r="P21" i="1" s="1"/>
  <c r="E109" i="1"/>
  <c r="P106" i="1"/>
  <c r="P105" i="1" s="1"/>
  <c r="G9" i="1"/>
  <c r="H9" i="1" s="1"/>
  <c r="E13" i="1"/>
  <c r="G13" i="1" s="1"/>
  <c r="P8" i="1"/>
  <c r="P7" i="1" s="1"/>
  <c r="E56" i="1"/>
  <c r="G56" i="1" s="1"/>
  <c r="H56" i="1" s="1"/>
  <c r="P51" i="1"/>
  <c r="E87" i="1"/>
  <c r="P86" i="1"/>
  <c r="P85" i="1" s="1"/>
  <c r="E48" i="1"/>
  <c r="P47" i="1"/>
  <c r="P46" i="1" s="1"/>
  <c r="P69" i="1"/>
  <c r="E101" i="1"/>
  <c r="G102" i="1"/>
  <c r="H102" i="1" s="1"/>
  <c r="G43" i="1"/>
  <c r="E51" i="1"/>
  <c r="G52" i="1"/>
  <c r="H52" i="1" s="1"/>
  <c r="D6" i="1"/>
  <c r="E69" i="1"/>
  <c r="G69" i="1" s="1"/>
  <c r="H69" i="1" s="1"/>
  <c r="P209" i="2" l="1"/>
  <c r="E210" i="2"/>
  <c r="E306" i="2"/>
  <c r="G306" i="2" s="1"/>
  <c r="H306" i="2" s="1"/>
  <c r="E118" i="2"/>
  <c r="G118" i="2" s="1"/>
  <c r="H118" i="2" s="1"/>
  <c r="G119" i="2"/>
  <c r="H119" i="2" s="1"/>
  <c r="E236" i="2"/>
  <c r="G236" i="2" s="1"/>
  <c r="H236" i="2" s="1"/>
  <c r="G237" i="2"/>
  <c r="H237" i="2" s="1"/>
  <c r="E98" i="2"/>
  <c r="G98" i="2" s="1"/>
  <c r="H98" i="2" s="1"/>
  <c r="G99" i="2"/>
  <c r="H99" i="2" s="1"/>
  <c r="E254" i="2"/>
  <c r="G254" i="2" s="1"/>
  <c r="H254" i="2" s="1"/>
  <c r="G255" i="2"/>
  <c r="H255" i="2" s="1"/>
  <c r="E203" i="2"/>
  <c r="P196" i="2"/>
  <c r="P83" i="2" s="1"/>
  <c r="G144" i="2"/>
  <c r="H144" i="2" s="1"/>
  <c r="E143" i="2"/>
  <c r="G143" i="2" s="1"/>
  <c r="H143" i="2" s="1"/>
  <c r="E46" i="2"/>
  <c r="G46" i="2" s="1"/>
  <c r="H46" i="2" s="1"/>
  <c r="G47" i="2"/>
  <c r="H47" i="2" s="1"/>
  <c r="G76" i="2"/>
  <c r="H76" i="2" s="1"/>
  <c r="E75" i="2"/>
  <c r="G75" i="2" s="1"/>
  <c r="H75" i="2" s="1"/>
  <c r="G365" i="2"/>
  <c r="H365" i="2" s="1"/>
  <c r="E364" i="2"/>
  <c r="G364" i="2" s="1"/>
  <c r="H364" i="2" s="1"/>
  <c r="P25" i="2"/>
  <c r="J26" i="2"/>
  <c r="P26" i="2" s="1"/>
  <c r="G149" i="2"/>
  <c r="H149" i="2" s="1"/>
  <c r="E148" i="2"/>
  <c r="G148" i="2" s="1"/>
  <c r="H148" i="2" s="1"/>
  <c r="E160" i="2"/>
  <c r="P159" i="2"/>
  <c r="G85" i="2"/>
  <c r="H85" i="2" s="1"/>
  <c r="E84" i="2"/>
  <c r="E133" i="2"/>
  <c r="G133" i="2" s="1"/>
  <c r="H133" i="2" s="1"/>
  <c r="G134" i="2"/>
  <c r="H134" i="2" s="1"/>
  <c r="E34" i="2"/>
  <c r="G34" i="2" s="1"/>
  <c r="H34" i="2" s="1"/>
  <c r="G51" i="1"/>
  <c r="H51" i="1" s="1"/>
  <c r="E50" i="1"/>
  <c r="G50" i="1" s="1"/>
  <c r="H50" i="1" s="1"/>
  <c r="G87" i="1"/>
  <c r="H87" i="1" s="1"/>
  <c r="E86" i="1"/>
  <c r="G109" i="1"/>
  <c r="H109" i="1" s="1"/>
  <c r="E106" i="1"/>
  <c r="P50" i="1"/>
  <c r="P6" i="1" s="1"/>
  <c r="G101" i="1"/>
  <c r="H101" i="1" s="1"/>
  <c r="E100" i="1"/>
  <c r="G100" i="1" s="1"/>
  <c r="H100" i="1" s="1"/>
  <c r="G48" i="1"/>
  <c r="H48" i="1" s="1"/>
  <c r="E47" i="1"/>
  <c r="E8" i="1"/>
  <c r="G23" i="1"/>
  <c r="H23" i="1" s="1"/>
  <c r="E22" i="1"/>
  <c r="E209" i="2" l="1"/>
  <c r="G209" i="2" s="1"/>
  <c r="H209" i="2" s="1"/>
  <c r="G210" i="2"/>
  <c r="H210" i="2" s="1"/>
  <c r="G84" i="2"/>
  <c r="H84" i="2" s="1"/>
  <c r="E83" i="2"/>
  <c r="G83" i="2" s="1"/>
  <c r="H83" i="2" s="1"/>
  <c r="G203" i="2"/>
  <c r="H203" i="2" s="1"/>
  <c r="E196" i="2"/>
  <c r="G196" i="2" s="1"/>
  <c r="H196" i="2" s="1"/>
  <c r="E159" i="2"/>
  <c r="G159" i="2" s="1"/>
  <c r="H159" i="2" s="1"/>
  <c r="G160" i="2"/>
  <c r="H160" i="2" s="1"/>
  <c r="P21" i="2"/>
  <c r="G47" i="1"/>
  <c r="H47" i="1" s="1"/>
  <c r="E46" i="1"/>
  <c r="G46" i="1" s="1"/>
  <c r="H46" i="1" s="1"/>
  <c r="G86" i="1"/>
  <c r="H86" i="1" s="1"/>
  <c r="E85" i="1"/>
  <c r="G85" i="1" s="1"/>
  <c r="H85" i="1" s="1"/>
  <c r="G22" i="1"/>
  <c r="H22" i="1" s="1"/>
  <c r="E21" i="1"/>
  <c r="G21" i="1" s="1"/>
  <c r="H21" i="1" s="1"/>
  <c r="G106" i="1"/>
  <c r="E105" i="1"/>
  <c r="G8" i="1"/>
  <c r="H8" i="1" s="1"/>
  <c r="E7" i="1"/>
  <c r="E21" i="2" l="1"/>
  <c r="P6" i="2"/>
  <c r="P5" i="2" s="1"/>
  <c r="P4" i="2" s="1"/>
  <c r="G105" i="1"/>
  <c r="H105" i="1" s="1"/>
  <c r="H106" i="1"/>
  <c r="G7" i="1"/>
  <c r="H7" i="1" s="1"/>
  <c r="E6" i="1"/>
  <c r="G6" i="1" s="1"/>
  <c r="H6" i="1" s="1"/>
  <c r="G21" i="2" l="1"/>
  <c r="H21" i="2" s="1"/>
  <c r="E6" i="2"/>
  <c r="G6" i="2" l="1"/>
  <c r="H6" i="2" s="1"/>
  <c r="E5" i="2"/>
  <c r="G5" i="2" l="1"/>
  <c r="H5" i="2" s="1"/>
  <c r="E4" i="2"/>
  <c r="G4" i="2" s="1"/>
  <c r="H4" i="2" s="1"/>
</calcChain>
</file>

<file path=xl/sharedStrings.xml><?xml version="1.0" encoding="utf-8"?>
<sst xmlns="http://schemas.openxmlformats.org/spreadsheetml/2006/main" count="2622" uniqueCount="642">
  <si>
    <t>1.  세 입</t>
    <phoneticPr fontId="3" type="noConversion"/>
  </si>
  <si>
    <t xml:space="preserve"> </t>
    <phoneticPr fontId="3" type="noConversion"/>
  </si>
  <si>
    <t>(단위 : 천원)</t>
    <phoneticPr fontId="3" type="noConversion"/>
  </si>
  <si>
    <t>관</t>
    <phoneticPr fontId="3" type="noConversion"/>
  </si>
  <si>
    <t>항</t>
    <phoneticPr fontId="3" type="noConversion"/>
  </si>
  <si>
    <t>목</t>
    <phoneticPr fontId="3" type="noConversion"/>
  </si>
  <si>
    <t>2018년 
예산(A)</t>
    <phoneticPr fontId="3" type="noConversion"/>
  </si>
  <si>
    <t>2018년 1차
추경예산(B)</t>
    <phoneticPr fontId="3" type="noConversion"/>
  </si>
  <si>
    <t xml:space="preserve">2012년 11월 집행액(C)
</t>
    <phoneticPr fontId="3" type="noConversion"/>
  </si>
  <si>
    <t>증감(B-A)</t>
    <phoneticPr fontId="3" type="noConversion"/>
  </si>
  <si>
    <r>
      <t>산출내역</t>
    </r>
    <r>
      <rPr>
        <sz val="10"/>
        <rFont val="맑은 고딕"/>
        <family val="3"/>
        <charset val="129"/>
      </rPr>
      <t>(단위: 원)</t>
    </r>
    <phoneticPr fontId="3" type="noConversion"/>
  </si>
  <si>
    <t>금액</t>
    <phoneticPr fontId="3" type="noConversion"/>
  </si>
  <si>
    <t>비율(%)</t>
    <phoneticPr fontId="3" type="noConversion"/>
  </si>
  <si>
    <t>총  계</t>
    <phoneticPr fontId="3" type="noConversion"/>
  </si>
  <si>
    <t>원</t>
    <phoneticPr fontId="3" type="noConversion"/>
  </si>
  <si>
    <t>재산</t>
    <phoneticPr fontId="3" type="noConversion"/>
  </si>
  <si>
    <t>합계</t>
    <phoneticPr fontId="3" type="noConversion"/>
  </si>
  <si>
    <t>수입</t>
    <phoneticPr fontId="3" type="noConversion"/>
  </si>
  <si>
    <t>기본</t>
    <phoneticPr fontId="3" type="noConversion"/>
  </si>
  <si>
    <t>소계</t>
    <phoneticPr fontId="3" type="noConversion"/>
  </si>
  <si>
    <t>재산수입</t>
    <phoneticPr fontId="3" type="noConversion"/>
  </si>
  <si>
    <t>임대수입</t>
    <phoneticPr fontId="3" type="noConversion"/>
  </si>
  <si>
    <t>계</t>
    <phoneticPr fontId="3" type="noConversion"/>
  </si>
  <si>
    <t>원</t>
    <phoneticPr fontId="3" type="noConversion"/>
  </si>
  <si>
    <t>동자동임대수입(1층)</t>
    <phoneticPr fontId="3" type="noConversion"/>
  </si>
  <si>
    <t>×</t>
    <phoneticPr fontId="3" type="noConversion"/>
  </si>
  <si>
    <t>월</t>
    <phoneticPr fontId="3" type="noConversion"/>
  </si>
  <si>
    <t>=</t>
    <phoneticPr fontId="3" type="noConversion"/>
  </si>
  <si>
    <t>동자동임대수입(4층)</t>
    <phoneticPr fontId="3" type="noConversion"/>
  </si>
  <si>
    <t>동자동임대수입(5층)</t>
  </si>
  <si>
    <t>재산 매각 수입</t>
    <phoneticPr fontId="3" type="noConversion"/>
  </si>
  <si>
    <t>×</t>
  </si>
  <si>
    <t>회</t>
    <phoneticPr fontId="3" type="noConversion"/>
  </si>
  <si>
    <t>=</t>
    <phoneticPr fontId="3" type="noConversion"/>
  </si>
  <si>
    <t>장학기금
이자수입</t>
    <phoneticPr fontId="3" type="noConversion"/>
  </si>
  <si>
    <t>요안나장학기금 이자수입</t>
    <phoneticPr fontId="3" type="noConversion"/>
  </si>
  <si>
    <t>성모영보장학기금 이자수입</t>
    <phoneticPr fontId="3" type="noConversion"/>
  </si>
  <si>
    <t>말가리다장학기금 이자수입</t>
    <phoneticPr fontId="3" type="noConversion"/>
  </si>
  <si>
    <t>기타재산수입</t>
    <phoneticPr fontId="3" type="noConversion"/>
  </si>
  <si>
    <t>계</t>
    <phoneticPr fontId="3" type="noConversion"/>
  </si>
  <si>
    <t>기타재산수입 및 배당수입</t>
    <phoneticPr fontId="3" type="noConversion"/>
  </si>
  <si>
    <t>회</t>
    <phoneticPr fontId="3" type="noConversion"/>
  </si>
  <si>
    <t xml:space="preserve"> =</t>
    <phoneticPr fontId="3" type="noConversion"/>
  </si>
  <si>
    <t>사업수입</t>
    <phoneticPr fontId="3" type="noConversion"/>
  </si>
  <si>
    <t>교육사업수입</t>
    <phoneticPr fontId="3" type="noConversion"/>
  </si>
  <si>
    <t>교육수입합계</t>
    <phoneticPr fontId="3" type="noConversion"/>
  </si>
  <si>
    <t xml:space="preserve"> </t>
    <phoneticPr fontId="3" type="noConversion"/>
  </si>
  <si>
    <t>교육기획팀 교육수입</t>
    <phoneticPr fontId="3" type="noConversion"/>
  </si>
  <si>
    <t xml:space="preserve"> - 정체성 기초과정(사회복지사 대상)</t>
    <phoneticPr fontId="3" type="noConversion"/>
  </si>
  <si>
    <t>명</t>
    <phoneticPr fontId="3" type="noConversion"/>
  </si>
  <si>
    <t xml:space="preserve"> - 정체성 기초과정(어린이집 교사대상)</t>
    <phoneticPr fontId="3" type="noConversion"/>
  </si>
  <si>
    <t>명</t>
    <phoneticPr fontId="3" type="noConversion"/>
  </si>
  <si>
    <t xml:space="preserve"> - 정체성 기초과정(비사회복지사 대상)</t>
    <phoneticPr fontId="3" type="noConversion"/>
  </si>
  <si>
    <t xml:space="preserve"> - 정체성 기초과정(숙박)</t>
    <phoneticPr fontId="3" type="noConversion"/>
  </si>
  <si>
    <t xml:space="preserve"> - 정체성 심화과정</t>
    <phoneticPr fontId="3" type="noConversion"/>
  </si>
  <si>
    <t xml:space="preserve"> - 시설장 및 부장 워크숍</t>
    <phoneticPr fontId="3" type="noConversion"/>
  </si>
  <si>
    <t xml:space="preserve"> - 시설장 및 부장 연수</t>
    <phoneticPr fontId="3" type="noConversion"/>
  </si>
  <si>
    <t xml:space="preserve"> - 영성힐링프로그램</t>
    <phoneticPr fontId="3" type="noConversion"/>
  </si>
  <si>
    <t>식</t>
    <phoneticPr fontId="3" type="noConversion"/>
  </si>
  <si>
    <t xml:space="preserve"> - 정체성 보수과정</t>
    <phoneticPr fontId="3" type="noConversion"/>
  </si>
  <si>
    <t xml:space="preserve"> - 정체성 보수과정(감마)</t>
    <phoneticPr fontId="3" type="noConversion"/>
  </si>
  <si>
    <t xml:space="preserve"> - 가톨릭사회복지학교(본당)</t>
    <phoneticPr fontId="3" type="noConversion"/>
  </si>
  <si>
    <t xml:space="preserve"> - 나눔의 묵상회</t>
    <phoneticPr fontId="3" type="noConversion"/>
  </si>
  <si>
    <t>자원봉사센터 교육수입</t>
    <phoneticPr fontId="3" type="noConversion"/>
  </si>
  <si>
    <t xml:space="preserve"> - 기본교육</t>
    <phoneticPr fontId="3" type="noConversion"/>
  </si>
  <si>
    <t xml:space="preserve"> - 재교육</t>
    <phoneticPr fontId="3" type="noConversion"/>
  </si>
  <si>
    <t xml:space="preserve"> - 자원봉사 실무자 교육</t>
    <phoneticPr fontId="3" type="noConversion"/>
  </si>
  <si>
    <t xml:space="preserve"> - 본당 자원봉사 리더교육</t>
    <phoneticPr fontId="3" type="noConversion"/>
  </si>
  <si>
    <t xml:space="preserve"> - 등록요원 양성교육</t>
    <phoneticPr fontId="3" type="noConversion"/>
  </si>
  <si>
    <t>과년도수입</t>
    <phoneticPr fontId="3" type="noConversion"/>
  </si>
  <si>
    <t>2017년 사업지원금 반환</t>
    <phoneticPr fontId="3" type="noConversion"/>
  </si>
  <si>
    <t>=</t>
  </si>
  <si>
    <t>원</t>
  </si>
  <si>
    <t>보조금수입</t>
    <phoneticPr fontId="3" type="noConversion"/>
  </si>
  <si>
    <t>기타보조금수입</t>
    <phoneticPr fontId="3" type="noConversion"/>
  </si>
  <si>
    <t>한국사회적기업진흥원</t>
    <phoneticPr fontId="3" type="noConversion"/>
  </si>
  <si>
    <t>후원금</t>
    <phoneticPr fontId="3" type="noConversion"/>
  </si>
  <si>
    <t>지정</t>
    <phoneticPr fontId="3" type="noConversion"/>
  </si>
  <si>
    <t>한마음</t>
    <phoneticPr fontId="3" type="noConversion"/>
  </si>
  <si>
    <t>한마음지원금</t>
    <phoneticPr fontId="3" type="noConversion"/>
  </si>
  <si>
    <t>식</t>
    <phoneticPr fontId="3" type="noConversion"/>
  </si>
  <si>
    <t>재해복구</t>
    <phoneticPr fontId="3" type="noConversion"/>
  </si>
  <si>
    <t>재해복구비</t>
    <phoneticPr fontId="3" type="noConversion"/>
  </si>
  <si>
    <t>장학사업
지정후원금</t>
    <phoneticPr fontId="3" type="noConversion"/>
  </si>
  <si>
    <t>한가족장학금 지정후원</t>
    <phoneticPr fontId="3" type="noConversion"/>
  </si>
  <si>
    <t>월</t>
    <phoneticPr fontId="3" type="noConversion"/>
  </si>
  <si>
    <t>선교200주년장학금 지정후원</t>
    <phoneticPr fontId="3" type="noConversion"/>
  </si>
  <si>
    <t>말가리다장학사업 지정후원</t>
    <phoneticPr fontId="3" type="noConversion"/>
  </si>
  <si>
    <t>요안나장학사업 지정후원</t>
    <phoneticPr fontId="3" type="noConversion"/>
  </si>
  <si>
    <t>지정후원금</t>
    <phoneticPr fontId="3" type="noConversion"/>
  </si>
  <si>
    <t>지정기탁시설지원</t>
    <phoneticPr fontId="3" type="noConversion"/>
  </si>
  <si>
    <t>기타지정후원금</t>
    <phoneticPr fontId="3" type="noConversion"/>
  </si>
  <si>
    <t>성모자선회 지정후원금</t>
    <phoneticPr fontId="3" type="noConversion"/>
  </si>
  <si>
    <t>공모사업지원금</t>
    <phoneticPr fontId="3" type="noConversion"/>
  </si>
  <si>
    <t>경동제약지정후원금</t>
    <phoneticPr fontId="3" type="noConversion"/>
  </si>
  <si>
    <t>장애인의날 행사비 지원(바보의나눔)</t>
    <phoneticPr fontId="3" type="noConversion"/>
  </si>
  <si>
    <t>나눔과 꿈'사업지원(카사지센)</t>
    <phoneticPr fontId="3" type="noConversion"/>
  </si>
  <si>
    <t>후원금</t>
    <phoneticPr fontId="3" type="noConversion"/>
  </si>
  <si>
    <t>비지정</t>
    <phoneticPr fontId="3" type="noConversion"/>
  </si>
  <si>
    <t>혼배기부</t>
    <phoneticPr fontId="3" type="noConversion"/>
  </si>
  <si>
    <t>혼배기부 축복미</t>
    <phoneticPr fontId="3" type="noConversion"/>
  </si>
  <si>
    <t>한끼100원</t>
    <phoneticPr fontId="3" type="noConversion"/>
  </si>
  <si>
    <t>본당</t>
    <phoneticPr fontId="3" type="noConversion"/>
  </si>
  <si>
    <t>본회</t>
    <phoneticPr fontId="3" type="noConversion"/>
  </si>
  <si>
    <t>개인후원금</t>
    <phoneticPr fontId="3" type="noConversion"/>
  </si>
  <si>
    <t>계좌입금 후원</t>
    <phoneticPr fontId="3" type="noConversion"/>
  </si>
  <si>
    <t>CMS</t>
    <phoneticPr fontId="3" type="noConversion"/>
  </si>
  <si>
    <t>×</t>
    <phoneticPr fontId="3" type="noConversion"/>
  </si>
  <si>
    <t>바보의나눔(희망의밥) 후원금</t>
    <phoneticPr fontId="3" type="noConversion"/>
  </si>
  <si>
    <t>대림절 저금통</t>
    <phoneticPr fontId="3" type="noConversion"/>
  </si>
  <si>
    <t>사순절 저금통</t>
    <phoneticPr fontId="3" type="noConversion"/>
  </si>
  <si>
    <t>지로후원</t>
    <phoneticPr fontId="3" type="noConversion"/>
  </si>
  <si>
    <t>자동차보험모금</t>
    <phoneticPr fontId="3" type="noConversion"/>
  </si>
  <si>
    <t>해피빈모금</t>
    <phoneticPr fontId="3" type="noConversion"/>
  </si>
  <si>
    <t>신한아름인포인트기부</t>
    <phoneticPr fontId="3" type="noConversion"/>
  </si>
  <si>
    <t>전입금</t>
    <phoneticPr fontId="3" type="noConversion"/>
  </si>
  <si>
    <t>교구전입금</t>
    <phoneticPr fontId="3" type="noConversion"/>
  </si>
  <si>
    <t>임대료 지원(본회)</t>
    <phoneticPr fontId="3" type="noConversion"/>
  </si>
  <si>
    <t>사회복지사업 지원금</t>
    <phoneticPr fontId="3" type="noConversion"/>
  </si>
  <si>
    <t>사순절</t>
    <phoneticPr fontId="3" type="noConversion"/>
  </si>
  <si>
    <t>사순절저금통(본당)</t>
    <phoneticPr fontId="3" type="noConversion"/>
  </si>
  <si>
    <t>교구2차헌금</t>
    <phoneticPr fontId="3" type="noConversion"/>
  </si>
  <si>
    <t xml:space="preserve">자선주일 </t>
    <phoneticPr fontId="3" type="noConversion"/>
  </si>
  <si>
    <t>대림절 저금통(본당)</t>
    <phoneticPr fontId="3" type="noConversion"/>
  </si>
  <si>
    <t>기타교구전입금</t>
    <phoneticPr fontId="3" type="noConversion"/>
  </si>
  <si>
    <t xml:space="preserve"> 베들레헴어린이집지원(이주사목)</t>
    <phoneticPr fontId="3" type="noConversion"/>
  </si>
  <si>
    <t xml:space="preserve"> 사회사목국 지원</t>
    <phoneticPr fontId="3" type="noConversion"/>
  </si>
  <si>
    <t xml:space="preserve"> 성가정노인복지관지원(명일동성당)</t>
    <phoneticPr fontId="3" type="noConversion"/>
  </si>
  <si>
    <t>이월금</t>
    <phoneticPr fontId="3" type="noConversion"/>
  </si>
  <si>
    <t>비지정후원이월금</t>
    <phoneticPr fontId="3" type="noConversion"/>
  </si>
  <si>
    <t>회</t>
  </si>
  <si>
    <t>지정후원이월금</t>
    <phoneticPr fontId="3" type="noConversion"/>
  </si>
  <si>
    <t>자부담이월금</t>
    <phoneticPr fontId="3" type="noConversion"/>
  </si>
  <si>
    <t>잡수입</t>
    <phoneticPr fontId="3" type="noConversion"/>
  </si>
  <si>
    <t>합계</t>
    <phoneticPr fontId="3" type="noConversion"/>
  </si>
  <si>
    <t>소계</t>
    <phoneticPr fontId="3" type="noConversion"/>
  </si>
  <si>
    <t>예금이자수입</t>
    <phoneticPr fontId="3" type="noConversion"/>
  </si>
  <si>
    <t>예금이자수입</t>
    <phoneticPr fontId="3" type="noConversion"/>
  </si>
  <si>
    <t>분기</t>
    <phoneticPr fontId="3" type="noConversion"/>
  </si>
  <si>
    <t>법인세환급금</t>
    <phoneticPr fontId="3" type="noConversion"/>
  </si>
  <si>
    <t>2017년 법인세 환급</t>
    <phoneticPr fontId="3" type="noConversion"/>
  </si>
  <si>
    <t>기타잡수입</t>
    <phoneticPr fontId="3" type="noConversion"/>
  </si>
  <si>
    <t>양초사업 대출금 상환 관련 수입</t>
    <phoneticPr fontId="3" type="noConversion"/>
  </si>
  <si>
    <t>장애인고용장려금</t>
    <phoneticPr fontId="3" type="noConversion"/>
  </si>
  <si>
    <t>기타수입</t>
    <phoneticPr fontId="3" type="noConversion"/>
  </si>
  <si>
    <t>2.  세 출</t>
    <phoneticPr fontId="3" type="noConversion"/>
  </si>
  <si>
    <t xml:space="preserve"> </t>
    <phoneticPr fontId="3" type="noConversion"/>
  </si>
  <si>
    <t>(단위 : 천원)</t>
    <phoneticPr fontId="3" type="noConversion"/>
  </si>
  <si>
    <t>관</t>
    <phoneticPr fontId="3" type="noConversion"/>
  </si>
  <si>
    <t>항</t>
    <phoneticPr fontId="3" type="noConversion"/>
  </si>
  <si>
    <t>목</t>
    <phoneticPr fontId="3" type="noConversion"/>
  </si>
  <si>
    <t>2018년 
예산(A)</t>
    <phoneticPr fontId="3" type="noConversion"/>
  </si>
  <si>
    <t>2018년 1차
추경예산(B)</t>
    <phoneticPr fontId="3" type="noConversion"/>
  </si>
  <si>
    <t xml:space="preserve">2012년 11월 집행액(C)
</t>
    <phoneticPr fontId="3" type="noConversion"/>
  </si>
  <si>
    <t>증감(B-A)</t>
    <phoneticPr fontId="3" type="noConversion"/>
  </si>
  <si>
    <r>
      <t>산출내역</t>
    </r>
    <r>
      <rPr>
        <sz val="11"/>
        <rFont val="맑은 고딕"/>
        <family val="3"/>
        <charset val="129"/>
      </rPr>
      <t xml:space="preserve">(단위: 원) </t>
    </r>
    <phoneticPr fontId="3" type="noConversion"/>
  </si>
  <si>
    <t>재원</t>
    <phoneticPr fontId="3" type="noConversion"/>
  </si>
  <si>
    <t>금액</t>
    <phoneticPr fontId="3" type="noConversion"/>
  </si>
  <si>
    <t>비율</t>
    <phoneticPr fontId="3" type="noConversion"/>
  </si>
  <si>
    <t>총계</t>
    <phoneticPr fontId="3" type="noConversion"/>
  </si>
  <si>
    <t>원</t>
    <phoneticPr fontId="3" type="noConversion"/>
  </si>
  <si>
    <t>사무비</t>
    <phoneticPr fontId="3" type="noConversion"/>
  </si>
  <si>
    <t>합계</t>
    <phoneticPr fontId="3" type="noConversion"/>
  </si>
  <si>
    <t>인건비</t>
    <phoneticPr fontId="3" type="noConversion"/>
  </si>
  <si>
    <t>소계</t>
    <phoneticPr fontId="3" type="noConversion"/>
  </si>
  <si>
    <t>급여</t>
    <phoneticPr fontId="3" type="noConversion"/>
  </si>
  <si>
    <t>계</t>
    <phoneticPr fontId="3" type="noConversion"/>
  </si>
  <si>
    <t>원</t>
    <phoneticPr fontId="3" type="noConversion"/>
  </si>
  <si>
    <t>본봉</t>
    <phoneticPr fontId="3" type="noConversion"/>
  </si>
  <si>
    <t>월</t>
    <phoneticPr fontId="3" type="noConversion"/>
  </si>
  <si>
    <t>=</t>
    <phoneticPr fontId="3" type="noConversion"/>
  </si>
  <si>
    <t>기말수당</t>
    <phoneticPr fontId="3" type="noConversion"/>
  </si>
  <si>
    <t>×</t>
    <phoneticPr fontId="3" type="noConversion"/>
  </si>
  <si>
    <t>회</t>
    <phoneticPr fontId="3" type="noConversion"/>
  </si>
  <si>
    <t>정근수당</t>
  </si>
  <si>
    <t>회</t>
    <phoneticPr fontId="3" type="noConversion"/>
  </si>
  <si>
    <t>수당</t>
    <phoneticPr fontId="3" type="noConversion"/>
  </si>
  <si>
    <t>계</t>
    <phoneticPr fontId="3" type="noConversion"/>
  </si>
  <si>
    <t>직무</t>
    <phoneticPr fontId="3" type="noConversion"/>
  </si>
  <si>
    <t>직책</t>
    <phoneticPr fontId="3" type="noConversion"/>
  </si>
  <si>
    <t>법정</t>
    <phoneticPr fontId="3" type="noConversion"/>
  </si>
  <si>
    <t>근속</t>
    <phoneticPr fontId="3" type="noConversion"/>
  </si>
  <si>
    <t>급식비</t>
    <phoneticPr fontId="3" type="noConversion"/>
  </si>
  <si>
    <t>금전출납</t>
    <phoneticPr fontId="3" type="noConversion"/>
  </si>
  <si>
    <t>특별수당(설,추석)</t>
    <phoneticPr fontId="3" type="noConversion"/>
  </si>
  <si>
    <t>퇴직연금</t>
    <phoneticPr fontId="3" type="noConversion"/>
  </si>
  <si>
    <t>/</t>
    <phoneticPr fontId="3" type="noConversion"/>
  </si>
  <si>
    <t>사회보험
부담금</t>
    <phoneticPr fontId="3" type="noConversion"/>
  </si>
  <si>
    <t>국민연금</t>
    <phoneticPr fontId="3" type="noConversion"/>
  </si>
  <si>
    <t>건강보험</t>
    <phoneticPr fontId="3" type="noConversion"/>
  </si>
  <si>
    <t>요양보험</t>
    <phoneticPr fontId="3" type="noConversion"/>
  </si>
  <si>
    <t>고용보험</t>
    <phoneticPr fontId="3" type="noConversion"/>
  </si>
  <si>
    <t>산재보험</t>
    <phoneticPr fontId="3" type="noConversion"/>
  </si>
  <si>
    <t>기타후생경비</t>
    <phoneticPr fontId="3" type="noConversion"/>
  </si>
  <si>
    <t>본인대학학자금</t>
  </si>
  <si>
    <t>자기계발비</t>
    <phoneticPr fontId="3" type="noConversion"/>
  </si>
  <si>
    <t>명</t>
    <phoneticPr fontId="3" type="noConversion"/>
  </si>
  <si>
    <t>야근 식대</t>
    <phoneticPr fontId="3" type="noConversion"/>
  </si>
  <si>
    <t>월</t>
    <phoneticPr fontId="3" type="noConversion"/>
  </si>
  <si>
    <t>특별수당(부활,휴가,성탄)</t>
    <phoneticPr fontId="3" type="noConversion"/>
  </si>
  <si>
    <t>기타후생비</t>
    <phoneticPr fontId="3" type="noConversion"/>
  </si>
  <si>
    <t>직원 경조사비</t>
    <phoneticPr fontId="3" type="noConversion"/>
  </si>
  <si>
    <t>업무</t>
    <phoneticPr fontId="3" type="noConversion"/>
  </si>
  <si>
    <t>추진비</t>
    <phoneticPr fontId="3" type="noConversion"/>
  </si>
  <si>
    <t>기관운영비</t>
    <phoneticPr fontId="3" type="noConversion"/>
  </si>
  <si>
    <t>기타추진비</t>
    <phoneticPr fontId="3" type="noConversion"/>
  </si>
  <si>
    <t>전례준비비</t>
    <phoneticPr fontId="3" type="noConversion"/>
  </si>
  <si>
    <t>사무비</t>
    <phoneticPr fontId="3" type="noConversion"/>
  </si>
  <si>
    <t>업무</t>
    <phoneticPr fontId="3" type="noConversion"/>
  </si>
  <si>
    <t>직책보조비</t>
    <phoneticPr fontId="3" type="noConversion"/>
  </si>
  <si>
    <t>추진비</t>
    <phoneticPr fontId="3" type="noConversion"/>
  </si>
  <si>
    <t>회장 직책보조비</t>
    <phoneticPr fontId="3" type="noConversion"/>
  </si>
  <si>
    <t>부회장 직책보조비</t>
    <phoneticPr fontId="3" type="noConversion"/>
  </si>
  <si>
    <t>회의비</t>
    <phoneticPr fontId="3" type="noConversion"/>
  </si>
  <si>
    <t>원</t>
    <phoneticPr fontId="3" type="noConversion"/>
  </si>
  <si>
    <t>운영위원 회의비</t>
    <phoneticPr fontId="3" type="noConversion"/>
  </si>
  <si>
    <t>회</t>
    <phoneticPr fontId="3" type="noConversion"/>
  </si>
  <si>
    <t>=</t>
    <phoneticPr fontId="3" type="noConversion"/>
  </si>
  <si>
    <t>이사회 회의비</t>
    <phoneticPr fontId="3" type="noConversion"/>
  </si>
  <si>
    <t>직원 회의비 등</t>
    <phoneticPr fontId="3" type="noConversion"/>
  </si>
  <si>
    <t>다과구입 등 기타회의비</t>
    <phoneticPr fontId="3" type="noConversion"/>
  </si>
  <si>
    <t>운영비</t>
    <phoneticPr fontId="3" type="noConversion"/>
  </si>
  <si>
    <t>소계</t>
    <phoneticPr fontId="3" type="noConversion"/>
  </si>
  <si>
    <t>원</t>
    <phoneticPr fontId="3" type="noConversion"/>
  </si>
  <si>
    <t>여비</t>
    <phoneticPr fontId="3" type="noConversion"/>
  </si>
  <si>
    <t>출장 여비</t>
    <phoneticPr fontId="3" type="noConversion"/>
  </si>
  <si>
    <t>월</t>
    <phoneticPr fontId="3" type="noConversion"/>
  </si>
  <si>
    <t>수용비 및
수수료</t>
    <phoneticPr fontId="3" type="noConversion"/>
  </si>
  <si>
    <t>사무실 및 교육실 임차료</t>
    <phoneticPr fontId="3" type="noConversion"/>
  </si>
  <si>
    <t xml:space="preserve"> =</t>
    <phoneticPr fontId="3" type="noConversion"/>
  </si>
  <si>
    <t>회계감사및 세무조정료</t>
    <phoneticPr fontId="3" type="noConversion"/>
  </si>
  <si>
    <t>등기,평가, 중개수수료 등</t>
    <phoneticPr fontId="3" type="noConversion"/>
  </si>
  <si>
    <t>諸유지보수비</t>
    <phoneticPr fontId="3" type="noConversion"/>
  </si>
  <si>
    <t>소모품비</t>
    <phoneticPr fontId="3" type="noConversion"/>
  </si>
  <si>
    <t>기타수수료</t>
    <phoneticPr fontId="3" type="noConversion"/>
  </si>
  <si>
    <t>공공요금</t>
    <phoneticPr fontId="3" type="noConversion"/>
  </si>
  <si>
    <t>전기 · 전화요금</t>
    <phoneticPr fontId="3" type="noConversion"/>
  </si>
  <si>
    <t>인터넷사용료</t>
    <phoneticPr fontId="3" type="noConversion"/>
  </si>
  <si>
    <t>우편물발송비</t>
    <phoneticPr fontId="3" type="noConversion"/>
  </si>
  <si>
    <t>제세공과금</t>
    <phoneticPr fontId="3" type="noConversion"/>
  </si>
  <si>
    <t>재산세 등</t>
    <phoneticPr fontId="3" type="noConversion"/>
  </si>
  <si>
    <t>종부세 및 대부료</t>
    <phoneticPr fontId="3" type="noConversion"/>
  </si>
  <si>
    <t>자동차세 및 자동차보험료</t>
    <phoneticPr fontId="3" type="noConversion"/>
  </si>
  <si>
    <t>대</t>
    <phoneticPr fontId="3" type="noConversion"/>
  </si>
  <si>
    <t>기본재산 양도 법인세</t>
    <phoneticPr fontId="3" type="noConversion"/>
  </si>
  <si>
    <t>기타운영비</t>
    <phoneticPr fontId="3" type="noConversion"/>
  </si>
  <si>
    <t>법인관리비, 사제공제비, 직원교육비 통합</t>
    <phoneticPr fontId="3" type="noConversion"/>
  </si>
  <si>
    <t>시설 수탁관리비 등</t>
    <phoneticPr fontId="3" type="noConversion"/>
  </si>
  <si>
    <t>곳</t>
    <phoneticPr fontId="3" type="noConversion"/>
  </si>
  <si>
    <t>보증보험, 공증료, 수탁신청서 제본비</t>
    <phoneticPr fontId="3" type="noConversion"/>
  </si>
  <si>
    <t>법인재산관리비</t>
    <phoneticPr fontId="3" type="noConversion"/>
  </si>
  <si>
    <t>법인 행사비</t>
    <phoneticPr fontId="3" type="noConversion"/>
  </si>
  <si>
    <t xml:space="preserve">신년인사회 비용 추가 </t>
    <phoneticPr fontId="3" type="noConversion"/>
  </si>
  <si>
    <t>직원교육 및 연수</t>
    <phoneticPr fontId="3" type="noConversion"/>
  </si>
  <si>
    <t>식</t>
    <phoneticPr fontId="3" type="noConversion"/>
  </si>
  <si>
    <t>내부교육 40만원, 관외교육 560만원, 신입직원 1만원, 해외연수 220만원</t>
    <phoneticPr fontId="3" type="noConversion"/>
  </si>
  <si>
    <t>사제공제회비</t>
    <phoneticPr fontId="3" type="noConversion"/>
  </si>
  <si>
    <t>명</t>
    <phoneticPr fontId="3" type="noConversion"/>
  </si>
  <si>
    <t>전문가 자문비</t>
    <phoneticPr fontId="3" type="noConversion"/>
  </si>
  <si>
    <t>차량비</t>
    <phoneticPr fontId="3" type="noConversion"/>
  </si>
  <si>
    <t>차량유류대</t>
    <phoneticPr fontId="3" type="noConversion"/>
  </si>
  <si>
    <t>차량유지비</t>
    <phoneticPr fontId="3" type="noConversion"/>
  </si>
  <si>
    <t>재산</t>
    <phoneticPr fontId="3" type="noConversion"/>
  </si>
  <si>
    <t>합계</t>
    <phoneticPr fontId="3" type="noConversion"/>
  </si>
  <si>
    <t>조성비</t>
    <phoneticPr fontId="3" type="noConversion"/>
  </si>
  <si>
    <t>시설비</t>
    <phoneticPr fontId="3" type="noConversion"/>
  </si>
  <si>
    <t>기타 시설비</t>
    <phoneticPr fontId="3" type="noConversion"/>
  </si>
  <si>
    <t>자산취득비</t>
    <phoneticPr fontId="3" type="noConversion"/>
  </si>
  <si>
    <t xml:space="preserve">사무실 컴퓨터 및 비품구입 </t>
    <phoneticPr fontId="3" type="noConversion"/>
  </si>
  <si>
    <t>시설장비
유지비</t>
    <phoneticPr fontId="3" type="noConversion"/>
  </si>
  <si>
    <t>시설장비유지비</t>
    <phoneticPr fontId="3" type="noConversion"/>
  </si>
  <si>
    <t>=</t>
    <phoneticPr fontId="3" type="noConversion"/>
  </si>
  <si>
    <t>기타 기본재산 수리비</t>
    <phoneticPr fontId="3" type="noConversion"/>
  </si>
  <si>
    <t>사업비</t>
    <phoneticPr fontId="3" type="noConversion"/>
  </si>
  <si>
    <t>본당사회
복지사업비</t>
    <phoneticPr fontId="3" type="noConversion"/>
  </si>
  <si>
    <t>지구사회사목회운영비</t>
    <phoneticPr fontId="3" type="noConversion"/>
  </si>
  <si>
    <t>지구네트워크구성지원</t>
    <phoneticPr fontId="3" type="noConversion"/>
  </si>
  <si>
    <t>한마음</t>
    <phoneticPr fontId="3" type="noConversion"/>
  </si>
  <si>
    <t>본당사회복지자문위원회 준비비</t>
    <phoneticPr fontId="3" type="noConversion"/>
  </si>
  <si>
    <t>×</t>
    <phoneticPr fontId="3" type="noConversion"/>
  </si>
  <si>
    <t>사목</t>
    <phoneticPr fontId="3" type="noConversion"/>
  </si>
  <si>
    <t xml:space="preserve">본당사회복지사목
시범본당 운영  </t>
    <phoneticPr fontId="3" type="noConversion"/>
  </si>
  <si>
    <t>시범본당 운영비 지원</t>
    <phoneticPr fontId="3" type="noConversion"/>
  </si>
  <si>
    <t>기타운영비(시범본당회의비등)</t>
    <phoneticPr fontId="3" type="noConversion"/>
  </si>
  <si>
    <t>사목국</t>
    <phoneticPr fontId="3" type="noConversion"/>
  </si>
  <si>
    <t xml:space="preserve">본당사회복지활동보고서제작,활동비 </t>
    <phoneticPr fontId="3" type="noConversion"/>
  </si>
  <si>
    <t xml:space="preserve">본당지원사업 </t>
    <phoneticPr fontId="3" type="noConversion"/>
  </si>
  <si>
    <t>본당지원사업비</t>
    <phoneticPr fontId="3" type="noConversion"/>
  </si>
  <si>
    <t>본당지원사업 모니터링</t>
    <phoneticPr fontId="3" type="noConversion"/>
  </si>
  <si>
    <t>심사비, 설명회</t>
    <phoneticPr fontId="3" type="noConversion"/>
  </si>
  <si>
    <t>x</t>
    <phoneticPr fontId="3" type="noConversion"/>
  </si>
  <si>
    <t>본당나눔행사</t>
    <phoneticPr fontId="3" type="noConversion"/>
  </si>
  <si>
    <t>본당나눔행사(김장)</t>
    <phoneticPr fontId="3" type="noConversion"/>
  </si>
  <si>
    <t>지역사회</t>
    <phoneticPr fontId="3" type="noConversion"/>
  </si>
  <si>
    <t>소  계</t>
    <phoneticPr fontId="3" type="noConversion"/>
  </si>
  <si>
    <t>보호사업</t>
    <phoneticPr fontId="3" type="noConversion"/>
  </si>
  <si>
    <t>빨간밥차</t>
    <phoneticPr fontId="3" type="noConversion"/>
  </si>
  <si>
    <t>운영비</t>
    <phoneticPr fontId="3" type="noConversion"/>
  </si>
  <si>
    <t>동절기 야간순회</t>
    <phoneticPr fontId="3" type="noConversion"/>
  </si>
  <si>
    <t>한가족장학회</t>
    <phoneticPr fontId="3" type="noConversion"/>
  </si>
  <si>
    <t>운영위원회회의비</t>
    <phoneticPr fontId="3" type="noConversion"/>
  </si>
  <si>
    <t>회</t>
    <phoneticPr fontId="3" type="noConversion"/>
  </si>
  <si>
    <t>=</t>
    <phoneticPr fontId="3" type="noConversion"/>
  </si>
  <si>
    <t>장학금지급</t>
    <phoneticPr fontId="3" type="noConversion"/>
  </si>
  <si>
    <t xml:space="preserve"> </t>
    <phoneticPr fontId="3" type="noConversion"/>
  </si>
  <si>
    <t>선교200주년</t>
    <phoneticPr fontId="3" type="noConversion"/>
  </si>
  <si>
    <t>운영위원회회의비</t>
    <phoneticPr fontId="3" type="noConversion"/>
  </si>
  <si>
    <t>장학금지급(1~2월)</t>
    <phoneticPr fontId="3" type="noConversion"/>
  </si>
  <si>
    <t>장학금지급(3~12월)</t>
    <phoneticPr fontId="3" type="noConversion"/>
  </si>
  <si>
    <t>요안나장학회</t>
    <phoneticPr fontId="3" type="noConversion"/>
  </si>
  <si>
    <t>운영위원회의</t>
    <phoneticPr fontId="3" type="noConversion"/>
  </si>
  <si>
    <t>장학금 지급</t>
    <phoneticPr fontId="3" type="noConversion"/>
  </si>
  <si>
    <t>성모영보장학회</t>
    <phoneticPr fontId="3" type="noConversion"/>
  </si>
  <si>
    <t>말가리다장학회</t>
    <phoneticPr fontId="3" type="noConversion"/>
  </si>
  <si>
    <t>장학금지급</t>
    <phoneticPr fontId="3" type="noConversion"/>
  </si>
  <si>
    <t>재가,특별지원</t>
    <phoneticPr fontId="3" type="noConversion"/>
  </si>
  <si>
    <t>등록시설지원</t>
    <phoneticPr fontId="3" type="noConversion"/>
  </si>
  <si>
    <t>분야별
특화사업
정책연구</t>
    <phoneticPr fontId="3" type="noConversion"/>
  </si>
  <si>
    <t xml:space="preserve">장애인의날행사 </t>
    <phoneticPr fontId="3" type="noConversion"/>
  </si>
  <si>
    <t>장애인인식개선</t>
    <phoneticPr fontId="3" type="noConversion"/>
  </si>
  <si>
    <t>홍보비</t>
    <phoneticPr fontId="3" type="noConversion"/>
  </si>
  <si>
    <t>행사진행비(기념식,기념미사,문화행사)</t>
    <phoneticPr fontId="3" type="noConversion"/>
  </si>
  <si>
    <t xml:space="preserve"> 한자리축제관련하여 바보의 나눔에 공모지원 요청 확정금액 500만원 증가</t>
    <phoneticPr fontId="3" type="noConversion"/>
  </si>
  <si>
    <t>평가비(회의비 포함)</t>
    <phoneticPr fontId="3" type="noConversion"/>
  </si>
  <si>
    <t>장애인직업재활 지원 및 연구</t>
    <phoneticPr fontId="3" type="noConversion"/>
  </si>
  <si>
    <t>지역보호작업장공동사업비</t>
    <phoneticPr fontId="3" type="noConversion"/>
  </si>
  <si>
    <t>생애주기별시설설치연구</t>
    <phoneticPr fontId="3" type="noConversion"/>
  </si>
  <si>
    <t>보육자문위원회</t>
    <phoneticPr fontId="3" type="noConversion"/>
  </si>
  <si>
    <t xml:space="preserve">자문위원회의 </t>
    <phoneticPr fontId="3" type="noConversion"/>
  </si>
  <si>
    <t>노인통합사례관리</t>
    <phoneticPr fontId="3" type="noConversion"/>
  </si>
  <si>
    <t>바보지원금</t>
    <phoneticPr fontId="3" type="noConversion"/>
  </si>
  <si>
    <t>사례관리모형개발비</t>
    <phoneticPr fontId="3" type="noConversion"/>
  </si>
  <si>
    <t>MOU 사업비</t>
    <phoneticPr fontId="3" type="noConversion"/>
  </si>
  <si>
    <t xml:space="preserve"> </t>
    <phoneticPr fontId="3" type="noConversion"/>
  </si>
  <si>
    <t>MOU실무협의회</t>
    <phoneticPr fontId="3" type="noConversion"/>
  </si>
  <si>
    <t>직영수탁</t>
    <phoneticPr fontId="3" type="noConversion"/>
  </si>
  <si>
    <t xml:space="preserve">시설 </t>
    <phoneticPr fontId="3" type="noConversion"/>
  </si>
  <si>
    <t>정기업무점검</t>
    <phoneticPr fontId="3" type="noConversion"/>
  </si>
  <si>
    <t>운영지원</t>
    <phoneticPr fontId="3" type="noConversion"/>
  </si>
  <si>
    <t>정기업무점검</t>
    <phoneticPr fontId="3" type="noConversion"/>
  </si>
  <si>
    <t xml:space="preserve"> - 실무자회의비</t>
    <phoneticPr fontId="3" type="noConversion"/>
  </si>
  <si>
    <t xml:space="preserve"> - 메뉴얼제작비</t>
    <phoneticPr fontId="3" type="noConversion"/>
  </si>
  <si>
    <t xml:space="preserve"> - 업무점검교통비</t>
    <phoneticPr fontId="3" type="noConversion"/>
  </si>
  <si>
    <t xml:space="preserve"> - 점검단교육비</t>
    <phoneticPr fontId="3" type="noConversion"/>
  </si>
  <si>
    <t xml:space="preserve"> - 평가비</t>
    <phoneticPr fontId="3" type="noConversion"/>
  </si>
  <si>
    <t xml:space="preserve"> - 특별업무점검비</t>
    <phoneticPr fontId="3" type="noConversion"/>
  </si>
  <si>
    <t>고충처리위원회</t>
    <phoneticPr fontId="3" type="noConversion"/>
  </si>
  <si>
    <t>사업비</t>
    <phoneticPr fontId="3" type="noConversion"/>
  </si>
  <si>
    <t xml:space="preserve">등록단체 </t>
    <phoneticPr fontId="3" type="noConversion"/>
  </si>
  <si>
    <t>운영체계화</t>
    <phoneticPr fontId="3" type="noConversion"/>
  </si>
  <si>
    <t>시설방문</t>
    <phoneticPr fontId="3" type="noConversion"/>
  </si>
  <si>
    <t>계</t>
    <phoneticPr fontId="3" type="noConversion"/>
  </si>
  <si>
    <t>직영수탁기관개관 기념행사</t>
    <phoneticPr fontId="3" type="noConversion"/>
  </si>
  <si>
    <t>등록단체 축하지원금</t>
    <phoneticPr fontId="3" type="noConversion"/>
  </si>
  <si>
    <t>시설방문비</t>
    <phoneticPr fontId="3" type="noConversion"/>
  </si>
  <si>
    <t>사회복지</t>
    <phoneticPr fontId="3" type="noConversion"/>
  </si>
  <si>
    <t>지원사업</t>
    <phoneticPr fontId="3" type="noConversion"/>
  </si>
  <si>
    <t>등록단체지원사업</t>
    <phoneticPr fontId="3" type="noConversion"/>
  </si>
  <si>
    <t>공모지원사업 운영비</t>
    <phoneticPr fontId="3" type="noConversion"/>
  </si>
  <si>
    <t>등록시설지원금</t>
    <phoneticPr fontId="3" type="noConversion"/>
  </si>
  <si>
    <t>특별지원사업</t>
    <phoneticPr fontId="3" type="noConversion"/>
  </si>
  <si>
    <t>사회적기업진흥원 사업</t>
    <phoneticPr fontId="3" type="noConversion"/>
  </si>
  <si>
    <t>취약계층창업지원(미소금융)</t>
    <phoneticPr fontId="3" type="noConversion"/>
  </si>
  <si>
    <t>공동모금회 지원사업(나눔과 꿈)</t>
    <phoneticPr fontId="3" type="noConversion"/>
  </si>
  <si>
    <t>카사지센 사업비 지원(자부담)</t>
    <phoneticPr fontId="3" type="noConversion"/>
  </si>
  <si>
    <t>지정기탁지원사업</t>
    <phoneticPr fontId="3" type="noConversion"/>
  </si>
  <si>
    <t>지정기탁지원사업</t>
    <phoneticPr fontId="3" type="noConversion"/>
  </si>
  <si>
    <t>분야별</t>
    <phoneticPr fontId="3" type="noConversion"/>
  </si>
  <si>
    <t>역량강화 및</t>
    <phoneticPr fontId="3" type="noConversion"/>
  </si>
  <si>
    <t xml:space="preserve">협의회
지원사업 </t>
    <phoneticPr fontId="3" type="noConversion"/>
  </si>
  <si>
    <t xml:space="preserve"> 네트워크 </t>
    <phoneticPr fontId="3" type="noConversion"/>
  </si>
  <si>
    <t>- 대표자협의회</t>
    <phoneticPr fontId="3" type="noConversion"/>
  </si>
  <si>
    <t>사업</t>
    <phoneticPr fontId="3" type="noConversion"/>
  </si>
  <si>
    <t xml:space="preserve">  1. 연수비</t>
    <phoneticPr fontId="3" type="noConversion"/>
  </si>
  <si>
    <t xml:space="preserve">  2. 근조기운영</t>
    <phoneticPr fontId="3" type="noConversion"/>
  </si>
  <si>
    <t>- 어린이집 협의회</t>
    <phoneticPr fontId="3" type="noConversion"/>
  </si>
  <si>
    <t xml:space="preserve">  1.어린이잔치</t>
    <phoneticPr fontId="3" type="noConversion"/>
  </si>
  <si>
    <t xml:space="preserve">  2.중간관리자연수 </t>
    <phoneticPr fontId="3" type="noConversion"/>
  </si>
  <si>
    <t>- 아동.청소년그룹홈</t>
    <phoneticPr fontId="3" type="noConversion"/>
  </si>
  <si>
    <t xml:space="preserve">  1.야외행사</t>
    <phoneticPr fontId="3" type="noConversion"/>
  </si>
  <si>
    <t>- 지역아동센터공부방</t>
    <phoneticPr fontId="3" type="noConversion"/>
  </si>
  <si>
    <t xml:space="preserve">  1.연합행사 </t>
    <phoneticPr fontId="3" type="noConversion"/>
  </si>
  <si>
    <t>- 발달장애인부모회</t>
    <phoneticPr fontId="3" type="noConversion"/>
  </si>
  <si>
    <t xml:space="preserve">  1.발달장애인부모교육</t>
    <phoneticPr fontId="3" type="noConversion"/>
  </si>
  <si>
    <t xml:space="preserve">  2.부모간담회</t>
    <phoneticPr fontId="3" type="noConversion"/>
  </si>
  <si>
    <t>- 여성복지협의회</t>
    <phoneticPr fontId="3" type="noConversion"/>
  </si>
  <si>
    <t xml:space="preserve">  1.실무자교육</t>
    <phoneticPr fontId="3" type="noConversion"/>
  </si>
  <si>
    <t xml:space="preserve">  2.시설장연수</t>
    <phoneticPr fontId="3" type="noConversion"/>
  </si>
  <si>
    <t>- 노숙인등 복지협의회</t>
    <phoneticPr fontId="3" type="noConversion"/>
  </si>
  <si>
    <t xml:space="preserve">  1.실무자연수</t>
    <phoneticPr fontId="3" type="noConversion"/>
  </si>
  <si>
    <t xml:space="preserve">  2.야외행사</t>
    <phoneticPr fontId="3" type="noConversion"/>
  </si>
  <si>
    <t xml:space="preserve">  3.동절기야간순회</t>
    <phoneticPr fontId="3" type="noConversion"/>
  </si>
  <si>
    <t>- 종합사회복지관협의회</t>
    <phoneticPr fontId="3" type="noConversion"/>
  </si>
  <si>
    <t xml:space="preserve">  1.중간관리자연수</t>
    <phoneticPr fontId="3" type="noConversion"/>
  </si>
  <si>
    <t xml:space="preserve">  2.전체직원연수</t>
    <phoneticPr fontId="3" type="noConversion"/>
  </si>
  <si>
    <t>- 서울가톨릭장애인복지협의회</t>
    <phoneticPr fontId="3" type="noConversion"/>
  </si>
  <si>
    <t xml:space="preserve">  1. 성지순례</t>
    <phoneticPr fontId="3" type="noConversion"/>
  </si>
  <si>
    <t>- 지적장애인시설협의회</t>
    <phoneticPr fontId="3" type="noConversion"/>
  </si>
  <si>
    <t xml:space="preserve">  1. 시설장및종사자연수</t>
    <phoneticPr fontId="3" type="noConversion"/>
  </si>
  <si>
    <t>- 의료복지협의회</t>
    <phoneticPr fontId="3" type="noConversion"/>
  </si>
  <si>
    <t xml:space="preserve">  1. 실무자교육</t>
    <phoneticPr fontId="3" type="noConversion"/>
  </si>
  <si>
    <t>봉사단체지원사업</t>
    <phoneticPr fontId="3" type="noConversion"/>
  </si>
  <si>
    <t>수지침봉사회</t>
    <phoneticPr fontId="3" type="noConversion"/>
  </si>
  <si>
    <t>한마음봉사회</t>
    <phoneticPr fontId="3" type="noConversion"/>
  </si>
  <si>
    <t xml:space="preserve">문화복지단체지원사업 </t>
    <phoneticPr fontId="3" type="noConversion"/>
  </si>
  <si>
    <t>카리타스합창단운영비</t>
    <phoneticPr fontId="3" type="noConversion"/>
  </si>
  <si>
    <t>핸드벨정기연주회</t>
    <phoneticPr fontId="3" type="noConversion"/>
  </si>
  <si>
    <t>교육사업</t>
    <phoneticPr fontId="3" type="noConversion"/>
  </si>
  <si>
    <t>종사자
교육비</t>
    <phoneticPr fontId="3" type="noConversion"/>
  </si>
  <si>
    <t>정체성 기초과정</t>
    <phoneticPr fontId="3" type="noConversion"/>
  </si>
  <si>
    <t>한마음한몸 3,740,000 / 교육비 5,900,000</t>
    <phoneticPr fontId="3" type="noConversion"/>
  </si>
  <si>
    <t>정체성 심화과정</t>
    <phoneticPr fontId="3" type="noConversion"/>
  </si>
  <si>
    <t>식</t>
    <phoneticPr fontId="3" type="noConversion"/>
  </si>
  <si>
    <t>한마음한몸 2,290,000 / 교육비 2,800,000</t>
    <phoneticPr fontId="3" type="noConversion"/>
  </si>
  <si>
    <t>시설장 및 부장(사무국장)교육</t>
    <phoneticPr fontId="3" type="noConversion"/>
  </si>
  <si>
    <t>한마음한몸 16,900,000 / 교육비 19,250,000(영성힐링 한마음 3,450,000원 / 교육비 8,250,000원)</t>
    <phoneticPr fontId="3" type="noConversion"/>
  </si>
  <si>
    <t>등록단체장교육</t>
    <phoneticPr fontId="3" type="noConversion"/>
  </si>
  <si>
    <t>한마음한몸 1,070,000</t>
    <phoneticPr fontId="3" type="noConversion"/>
  </si>
  <si>
    <t>정체성 보수과정</t>
    <phoneticPr fontId="3" type="noConversion"/>
  </si>
  <si>
    <t>한마음한몸 2,495,000 / 교육비 4,400,000</t>
    <phoneticPr fontId="3" type="noConversion"/>
  </si>
  <si>
    <t>본당
신자교육</t>
    <phoneticPr fontId="3" type="noConversion"/>
  </si>
  <si>
    <t>가톨릭사회복지학교</t>
    <phoneticPr fontId="3" type="noConversion"/>
  </si>
  <si>
    <t>한마음한몸 1,780,000 / 교육비 800,000</t>
    <phoneticPr fontId="3" type="noConversion"/>
  </si>
  <si>
    <t>사회사목분과 교육</t>
    <phoneticPr fontId="3" type="noConversion"/>
  </si>
  <si>
    <t>한마음한몸 890,000</t>
    <phoneticPr fontId="3" type="noConversion"/>
  </si>
  <si>
    <t>나눔의묵상회</t>
    <phoneticPr fontId="3" type="noConversion"/>
  </si>
  <si>
    <t>한마음한몸 29,000,000 / 자체수입 19,200,000</t>
    <phoneticPr fontId="3" type="noConversion"/>
  </si>
  <si>
    <t>교육위원회</t>
    <phoneticPr fontId="3" type="noConversion"/>
  </si>
  <si>
    <t>교육자문위원회</t>
    <phoneticPr fontId="3" type="noConversion"/>
  </si>
  <si>
    <t>연구기획</t>
    <phoneticPr fontId="3" type="noConversion"/>
  </si>
  <si>
    <t>연구조사</t>
    <phoneticPr fontId="3" type="noConversion"/>
  </si>
  <si>
    <t>연구조사비</t>
    <phoneticPr fontId="3" type="noConversion"/>
  </si>
  <si>
    <t>심포지엄</t>
    <phoneticPr fontId="3" type="noConversion"/>
  </si>
  <si>
    <t>정책토론회</t>
    <phoneticPr fontId="3" type="noConversion"/>
  </si>
  <si>
    <t>자료실운영</t>
    <phoneticPr fontId="3" type="noConversion"/>
  </si>
  <si>
    <t>사업지원</t>
    <phoneticPr fontId="3" type="noConversion"/>
  </si>
  <si>
    <t>계</t>
    <phoneticPr fontId="3" type="noConversion"/>
  </si>
  <si>
    <t>원</t>
    <phoneticPr fontId="3" type="noConversion"/>
  </si>
  <si>
    <t>사업계획및 평가 워크숍</t>
    <phoneticPr fontId="3" type="noConversion"/>
  </si>
  <si>
    <t>회</t>
    <phoneticPr fontId="3" type="noConversion"/>
  </si>
  <si>
    <t>=</t>
    <phoneticPr fontId="3" type="noConversion"/>
  </si>
  <si>
    <t>분기별사업평가</t>
    <phoneticPr fontId="3" type="noConversion"/>
  </si>
  <si>
    <t>원</t>
    <phoneticPr fontId="3" type="noConversion"/>
  </si>
  <si>
    <t>=</t>
    <phoneticPr fontId="3" type="noConversion"/>
  </si>
  <si>
    <t>사업계획서, 보고서발간</t>
    <phoneticPr fontId="3" type="noConversion"/>
  </si>
  <si>
    <t>대외협력사업</t>
    <phoneticPr fontId="3" type="noConversion"/>
  </si>
  <si>
    <t>한국카리타스</t>
    <phoneticPr fontId="3" type="noConversion"/>
  </si>
  <si>
    <t>한국종교계사회복지협의회</t>
    <phoneticPr fontId="3" type="noConversion"/>
  </si>
  <si>
    <t>생명대행진</t>
    <phoneticPr fontId="3" type="noConversion"/>
  </si>
  <si>
    <t>사회사목국 연계</t>
    <phoneticPr fontId="3" type="noConversion"/>
  </si>
  <si>
    <t>유관기관 방문교류</t>
    <phoneticPr fontId="3" type="noConversion"/>
  </si>
  <si>
    <t>기획사업</t>
    <phoneticPr fontId="3" type="noConversion"/>
  </si>
  <si>
    <t>가톨릭사회복지평가지표보완</t>
    <phoneticPr fontId="3" type="noConversion"/>
  </si>
  <si>
    <t>홍보출판</t>
    <phoneticPr fontId="3" type="noConversion"/>
  </si>
  <si>
    <t>온라인
커뮤니케이션</t>
    <phoneticPr fontId="3" type="noConversion"/>
  </si>
  <si>
    <t>SNS 페이지 운영</t>
    <phoneticPr fontId="3" type="noConversion"/>
  </si>
  <si>
    <t>홈페이지 개편 및 운영</t>
    <phoneticPr fontId="3" type="noConversion"/>
  </si>
  <si>
    <t>오프라인커뮤니케이션</t>
    <phoneticPr fontId="3" type="noConversion"/>
  </si>
  <si>
    <t>언론홍보</t>
    <phoneticPr fontId="3" type="noConversion"/>
  </si>
  <si>
    <t>나눔소식지 발간</t>
    <phoneticPr fontId="3" type="noConversion"/>
  </si>
  <si>
    <t>소개인쇄물제작</t>
    <phoneticPr fontId="3" type="noConversion"/>
  </si>
  <si>
    <t>홍보대사관리</t>
    <phoneticPr fontId="3" type="noConversion"/>
  </si>
  <si>
    <t>모금사업</t>
    <phoneticPr fontId="3" type="noConversion"/>
  </si>
  <si>
    <t>본당모금사업</t>
    <phoneticPr fontId="3" type="noConversion"/>
  </si>
  <si>
    <t>사순절저금통제작</t>
    <phoneticPr fontId="3" type="noConversion"/>
  </si>
  <si>
    <t>카리타스어플리케이션 활용으로 제작비 인상</t>
    <phoneticPr fontId="3" type="noConversion"/>
  </si>
  <si>
    <t>사순절주보간지제작</t>
    <phoneticPr fontId="3" type="noConversion"/>
  </si>
  <si>
    <t>대림절저금통제작</t>
    <phoneticPr fontId="3" type="noConversion"/>
  </si>
  <si>
    <t>대림절주보간지제작</t>
    <phoneticPr fontId="3" type="noConversion"/>
  </si>
  <si>
    <t>본회 소개 주보간지제작</t>
    <phoneticPr fontId="3" type="noConversion"/>
  </si>
  <si>
    <t>신규사업</t>
    <phoneticPr fontId="3" type="noConversion"/>
  </si>
  <si>
    <t>본당모금활동비</t>
    <phoneticPr fontId="3" type="noConversion"/>
  </si>
  <si>
    <t>모금사업</t>
    <phoneticPr fontId="3" type="noConversion"/>
  </si>
  <si>
    <t>지역사회모금</t>
    <phoneticPr fontId="3" type="noConversion"/>
  </si>
  <si>
    <t>한끼100원나누기 본당</t>
    <phoneticPr fontId="3" type="noConversion"/>
  </si>
  <si>
    <t>한끼100원나누기 사업비</t>
    <phoneticPr fontId="3" type="noConversion"/>
  </si>
  <si>
    <t>후원물품 관리비</t>
    <phoneticPr fontId="3" type="noConversion"/>
  </si>
  <si>
    <t xml:space="preserve">이벤트모금 </t>
    <phoneticPr fontId="3" type="noConversion"/>
  </si>
  <si>
    <t>혼배기부 사업비</t>
    <phoneticPr fontId="3" type="noConversion"/>
  </si>
  <si>
    <t>쌀화환대 제작비</t>
    <phoneticPr fontId="3" type="noConversion"/>
  </si>
  <si>
    <t xml:space="preserve">회 </t>
    <phoneticPr fontId="3" type="noConversion"/>
  </si>
  <si>
    <t>모금지원</t>
    <phoneticPr fontId="3" type="noConversion"/>
  </si>
  <si>
    <t>모금자문단</t>
    <phoneticPr fontId="3" type="noConversion"/>
  </si>
  <si>
    <t>모금관리</t>
    <phoneticPr fontId="3" type="noConversion"/>
  </si>
  <si>
    <t>소계</t>
    <phoneticPr fontId="3" type="noConversion"/>
  </si>
  <si>
    <t>사업관리</t>
    <phoneticPr fontId="3" type="noConversion"/>
  </si>
  <si>
    <t>지로용지제작 및 발송비</t>
    <phoneticPr fontId="3" type="noConversion"/>
  </si>
  <si>
    <t>CMS관리비</t>
    <phoneticPr fontId="3" type="noConversion"/>
  </si>
  <si>
    <t>후원자프로그램관리비</t>
    <phoneticPr fontId="3" type="noConversion"/>
  </si>
  <si>
    <t>기타관리비(지로,CMS)</t>
    <phoneticPr fontId="3" type="noConversion"/>
  </si>
  <si>
    <t>후원자관리</t>
    <phoneticPr fontId="3" type="noConversion"/>
  </si>
  <si>
    <t>부활,성탄카드제작및발송</t>
  </si>
  <si>
    <t>후원자 부활성탄선물비</t>
    <phoneticPr fontId="3" type="noConversion"/>
  </si>
  <si>
    <t>후원자관리비(감사미사, 장기후원자선물 등)</t>
    <phoneticPr fontId="3" type="noConversion"/>
  </si>
  <si>
    <t>후원자우편발송비(감사카드, 영수증 등)</t>
    <phoneticPr fontId="3" type="noConversion"/>
  </si>
  <si>
    <t>자원봉사</t>
    <phoneticPr fontId="3" type="noConversion"/>
  </si>
  <si>
    <t>센터</t>
    <phoneticPr fontId="3" type="noConversion"/>
  </si>
  <si>
    <t>자원봉사 조직화
 및 활성화(운영지원)</t>
    <phoneticPr fontId="3" type="noConversion"/>
  </si>
  <si>
    <t>대외협력</t>
    <phoneticPr fontId="3" type="noConversion"/>
  </si>
  <si>
    <t>자문위원회</t>
    <phoneticPr fontId="3" type="noConversion"/>
  </si>
  <si>
    <t>리플렛</t>
    <phoneticPr fontId="3" type="noConversion"/>
  </si>
  <si>
    <t>부</t>
    <phoneticPr fontId="3" type="noConversion"/>
  </si>
  <si>
    <t>자원봉사 수첩</t>
    <phoneticPr fontId="3" type="noConversion"/>
  </si>
  <si>
    <t>자원봉사 상본</t>
    <phoneticPr fontId="3" type="noConversion"/>
  </si>
  <si>
    <t>올리브의향기 발간</t>
    <phoneticPr fontId="3" type="noConversion"/>
  </si>
  <si>
    <t>행정봉사단 운영</t>
    <phoneticPr fontId="3" type="noConversion"/>
  </si>
  <si>
    <t>나눔잔치</t>
    <phoneticPr fontId="3" type="noConversion"/>
  </si>
  <si>
    <t>건</t>
    <phoneticPr fontId="3" type="noConversion"/>
  </si>
  <si>
    <t>미니다큐 나눔 제작</t>
    <phoneticPr fontId="3" type="noConversion"/>
  </si>
  <si>
    <t>자원봉사가이드북제작</t>
    <phoneticPr fontId="3" type="noConversion"/>
  </si>
  <si>
    <t>본당 자원봉사 
실태조사 및 
백서 제작</t>
    <phoneticPr fontId="3" type="noConversion"/>
  </si>
  <si>
    <t>신규</t>
    <phoneticPr fontId="3" type="noConversion"/>
  </si>
  <si>
    <t>설문지 제작</t>
    <phoneticPr fontId="3" type="noConversion"/>
  </si>
  <si>
    <t>건</t>
    <phoneticPr fontId="3" type="noConversion"/>
  </si>
  <si>
    <t>연구용역비</t>
    <phoneticPr fontId="3" type="noConversion"/>
  </si>
  <si>
    <t>인쇄 및 발송비</t>
    <phoneticPr fontId="3" type="noConversion"/>
  </si>
  <si>
    <t>자원봉사</t>
    <phoneticPr fontId="3" type="noConversion"/>
  </si>
  <si>
    <t>자원봉사교육 
및 인력양성</t>
    <phoneticPr fontId="3" type="noConversion"/>
  </si>
  <si>
    <t>센터</t>
    <phoneticPr fontId="3" type="noConversion"/>
  </si>
  <si>
    <t>기본교육</t>
  </si>
  <si>
    <t>자료집제작</t>
    <phoneticPr fontId="3" type="noConversion"/>
  </si>
  <si>
    <t>부</t>
    <phoneticPr fontId="3" type="noConversion"/>
  </si>
  <si>
    <t>자원봉사재교육</t>
    <phoneticPr fontId="3" type="noConversion"/>
  </si>
  <si>
    <t>자원봉사 실무자교육</t>
    <phoneticPr fontId="3" type="noConversion"/>
  </si>
  <si>
    <t>본당 자원봉사 리더 교육</t>
    <phoneticPr fontId="3" type="noConversion"/>
  </si>
  <si>
    <t>강사역량강화교육</t>
    <phoneticPr fontId="3" type="noConversion"/>
  </si>
  <si>
    <t>강사모임 및 관리</t>
    <phoneticPr fontId="3" type="noConversion"/>
  </si>
  <si>
    <t>강사자격심의</t>
    <phoneticPr fontId="3" type="noConversion"/>
  </si>
  <si>
    <t>자원봉사
통합
네트워크
시스템</t>
    <phoneticPr fontId="3" type="noConversion"/>
  </si>
  <si>
    <t>등록요원양성교육</t>
    <phoneticPr fontId="3" type="noConversion"/>
  </si>
  <si>
    <t>유지보수비</t>
    <phoneticPr fontId="3" type="noConversion"/>
  </si>
  <si>
    <t>SMS 사용</t>
    <phoneticPr fontId="3" type="noConversion"/>
  </si>
  <si>
    <t>월</t>
  </si>
  <si>
    <t>재해복구</t>
    <phoneticPr fontId="3" type="noConversion"/>
  </si>
  <si>
    <t>재해복구비</t>
    <phoneticPr fontId="3" type="noConversion"/>
  </si>
  <si>
    <t>잡지출</t>
    <phoneticPr fontId="3" type="noConversion"/>
  </si>
  <si>
    <t>합계</t>
    <phoneticPr fontId="3" type="noConversion"/>
  </si>
  <si>
    <t>기타 소송경비 등</t>
    <phoneticPr fontId="3" type="noConversion"/>
  </si>
  <si>
    <t>송파위더스 장애인고용장려금</t>
    <phoneticPr fontId="3" type="noConversion"/>
  </si>
  <si>
    <t>상환금</t>
    <phoneticPr fontId="3" type="noConversion"/>
  </si>
  <si>
    <t>부채상환금</t>
    <phoneticPr fontId="3" type="noConversion"/>
  </si>
  <si>
    <t>원금상환금</t>
    <phoneticPr fontId="3" type="noConversion"/>
  </si>
  <si>
    <t>양초사업 대출 원금 상환</t>
    <phoneticPr fontId="3" type="noConversion"/>
  </si>
  <si>
    <t xml:space="preserve"> 이자지급금</t>
    <phoneticPr fontId="3" type="noConversion"/>
  </si>
  <si>
    <t>양초사업 대출 이자 등</t>
    <phoneticPr fontId="3" type="noConversion"/>
  </si>
  <si>
    <t>전출금</t>
    <phoneticPr fontId="3" type="noConversion"/>
  </si>
  <si>
    <t>전출금</t>
    <phoneticPr fontId="3" type="noConversion"/>
  </si>
  <si>
    <t>상계종합복지관</t>
    <phoneticPr fontId="3" type="noConversion"/>
  </si>
  <si>
    <t>시설전출금</t>
    <phoneticPr fontId="3" type="noConversion"/>
  </si>
  <si>
    <t>유락종합복지관</t>
    <phoneticPr fontId="3" type="noConversion"/>
  </si>
  <si>
    <t>신당종합복지관</t>
    <phoneticPr fontId="3" type="noConversion"/>
  </si>
  <si>
    <t>동작종합복지관</t>
    <phoneticPr fontId="3" type="noConversion"/>
  </si>
  <si>
    <t>등촌7종합복지관 외</t>
    <phoneticPr fontId="3" type="noConversion"/>
  </si>
  <si>
    <t>한빛종합복지관</t>
    <phoneticPr fontId="3" type="noConversion"/>
  </si>
  <si>
    <t>중곡종합복지관</t>
    <phoneticPr fontId="3" type="noConversion"/>
  </si>
  <si>
    <t>성동노인복지관</t>
    <phoneticPr fontId="3" type="noConversion"/>
  </si>
  <si>
    <t xml:space="preserve">동작노인복지관 </t>
    <phoneticPr fontId="3" type="noConversion"/>
  </si>
  <si>
    <t>금천노인복지관</t>
    <phoneticPr fontId="3" type="noConversion"/>
  </si>
  <si>
    <t>시설전출금</t>
    <phoneticPr fontId="3" type="noConversion"/>
  </si>
  <si>
    <t>양천어르신요양센터</t>
    <phoneticPr fontId="3" type="noConversion"/>
  </si>
  <si>
    <t>시설전출금+장애인고용장려금</t>
    <phoneticPr fontId="3" type="noConversion"/>
  </si>
  <si>
    <t>장애인고용장려금 100,220(데이)</t>
    <phoneticPr fontId="3" type="noConversion"/>
  </si>
  <si>
    <t>서초노인요양센터</t>
    <phoneticPr fontId="3" type="noConversion"/>
  </si>
  <si>
    <t>고덕양로원</t>
    <phoneticPr fontId="3" type="noConversion"/>
  </si>
  <si>
    <t>장애인고용장려금 1,018,830</t>
    <phoneticPr fontId="3" type="noConversion"/>
  </si>
  <si>
    <t>서초한우리 외 부설</t>
    <phoneticPr fontId="3" type="noConversion"/>
  </si>
  <si>
    <t>한우리보호작업장고용장려금 12,780,470</t>
    <phoneticPr fontId="3" type="noConversion"/>
  </si>
  <si>
    <t>중구장애인복지관</t>
    <phoneticPr fontId="3" type="noConversion"/>
  </si>
  <si>
    <t>평화로운 집</t>
    <phoneticPr fontId="3" type="noConversion"/>
  </si>
  <si>
    <t>은혜로운 집</t>
    <phoneticPr fontId="3" type="noConversion"/>
  </si>
  <si>
    <t>은평의 마을</t>
    <phoneticPr fontId="3" type="noConversion"/>
  </si>
  <si>
    <t>강서직업재활센터</t>
    <phoneticPr fontId="3" type="noConversion"/>
  </si>
  <si>
    <t>x</t>
    <phoneticPr fontId="3" type="noConversion"/>
  </si>
  <si>
    <t>장애인장려금 37,809,520</t>
    <phoneticPr fontId="3" type="noConversion"/>
  </si>
  <si>
    <t>사랑손보호작업</t>
    <phoneticPr fontId="3" type="noConversion"/>
  </si>
  <si>
    <t>장애인장려금 11,921,470</t>
    <phoneticPr fontId="3" type="noConversion"/>
  </si>
  <si>
    <t>서울시여성보호센터</t>
    <phoneticPr fontId="3" type="noConversion"/>
  </si>
  <si>
    <t>장애인고용장려금 487,700</t>
    <phoneticPr fontId="3" type="noConversion"/>
  </si>
  <si>
    <t>강서푸드마켓</t>
    <phoneticPr fontId="3" type="noConversion"/>
  </si>
  <si>
    <t>성북푸드마켓</t>
    <phoneticPr fontId="3" type="noConversion"/>
  </si>
  <si>
    <t>구로구육아종합지원센터</t>
    <phoneticPr fontId="3" type="noConversion"/>
  </si>
  <si>
    <t>다산어린이집</t>
    <phoneticPr fontId="3" type="noConversion"/>
  </si>
  <si>
    <t>도곡어린이집</t>
    <phoneticPr fontId="3" type="noConversion"/>
  </si>
  <si>
    <t>동화나라어린이집</t>
    <phoneticPr fontId="3" type="noConversion"/>
  </si>
  <si>
    <t>마천어린이집</t>
    <phoneticPr fontId="3" type="noConversion"/>
  </si>
  <si>
    <t>목동어린이집</t>
    <phoneticPr fontId="3" type="noConversion"/>
  </si>
  <si>
    <t>방배어린이집</t>
    <phoneticPr fontId="3" type="noConversion"/>
  </si>
  <si>
    <t>베들레헴어린이집</t>
    <phoneticPr fontId="3" type="noConversion"/>
  </si>
  <si>
    <t>보미나어린이집</t>
    <phoneticPr fontId="3" type="noConversion"/>
  </si>
  <si>
    <t>상일어린이집</t>
    <phoneticPr fontId="3" type="noConversion"/>
  </si>
  <si>
    <t>쌍문2동어린이집</t>
    <phoneticPr fontId="3" type="noConversion"/>
  </si>
  <si>
    <t>서초3단지어린이집</t>
    <phoneticPr fontId="3" type="noConversion"/>
  </si>
  <si>
    <t>성모(논현)어린이집</t>
    <phoneticPr fontId="3" type="noConversion"/>
  </si>
  <si>
    <t>성모(등촌)어린이집</t>
    <phoneticPr fontId="3" type="noConversion"/>
  </si>
  <si>
    <t>송화어린이집</t>
    <phoneticPr fontId="3" type="noConversion"/>
  </si>
  <si>
    <t>약수어린이집</t>
    <phoneticPr fontId="3" type="noConversion"/>
  </si>
  <si>
    <t>예다움보듬이나눔이어린이집</t>
    <phoneticPr fontId="3" type="noConversion"/>
  </si>
  <si>
    <t>원당어린이집</t>
    <phoneticPr fontId="3" type="noConversion"/>
  </si>
  <si>
    <t>한빛어린이집</t>
    <phoneticPr fontId="3" type="noConversion"/>
  </si>
  <si>
    <t>해그린어린이집</t>
    <phoneticPr fontId="3" type="noConversion"/>
  </si>
  <si>
    <t>해든어린이집</t>
    <phoneticPr fontId="3" type="noConversion"/>
  </si>
  <si>
    <t>해뜨락어린이집</t>
    <phoneticPr fontId="3" type="noConversion"/>
  </si>
  <si>
    <t>연화어린이집</t>
    <phoneticPr fontId="3" type="noConversion"/>
  </si>
  <si>
    <t>화해의집 쉼자리</t>
    <phoneticPr fontId="3" type="noConversion"/>
  </si>
  <si>
    <t>나자로보호작업장</t>
    <phoneticPr fontId="3" type="noConversion"/>
  </si>
  <si>
    <t>장애인고용장려금</t>
    <phoneticPr fontId="3" type="noConversion"/>
  </si>
  <si>
    <t>바오로교실작업장</t>
    <phoneticPr fontId="3" type="noConversion"/>
  </si>
  <si>
    <t>비둘기보호작업장</t>
    <phoneticPr fontId="3" type="noConversion"/>
  </si>
  <si>
    <t>성지보호작업장</t>
    <phoneticPr fontId="3" type="noConversion"/>
  </si>
  <si>
    <t>혜화동데이케어</t>
    <phoneticPr fontId="3" type="noConversion"/>
  </si>
  <si>
    <t>성가정노인복지관</t>
    <phoneticPr fontId="3" type="noConversion"/>
  </si>
  <si>
    <t>명일동성당지원금240,000+본회후원금50,000</t>
    <phoneticPr fontId="3" type="noConversion"/>
  </si>
  <si>
    <t>동선동청소년공부방</t>
    <phoneticPr fontId="3" type="noConversion"/>
  </si>
  <si>
    <t>희망의집</t>
    <phoneticPr fontId="3" type="noConversion"/>
  </si>
  <si>
    <t>소규모시설전출금</t>
    <phoneticPr fontId="3" type="noConversion"/>
  </si>
  <si>
    <t>소규모시설 시설전출금</t>
    <phoneticPr fontId="3" type="noConversion"/>
  </si>
  <si>
    <t>시설전출금
(후원금)</t>
    <phoneticPr fontId="3" type="noConversion"/>
  </si>
  <si>
    <t>경동제약 37,536,460원</t>
    <phoneticPr fontId="3" type="noConversion"/>
  </si>
  <si>
    <t>예비비</t>
    <phoneticPr fontId="3" type="noConversion"/>
  </si>
  <si>
    <t>및 기타</t>
    <phoneticPr fontId="3" type="noConversion"/>
  </si>
  <si>
    <t>예비비
및 기타</t>
    <phoneticPr fontId="3" type="noConversion"/>
  </si>
  <si>
    <t>예비비</t>
    <phoneticPr fontId="3" type="noConversion"/>
  </si>
  <si>
    <t>비지정후원 예비비</t>
    <phoneticPr fontId="3" type="noConversion"/>
  </si>
  <si>
    <t>지정후원예비비</t>
    <phoneticPr fontId="3" type="noConversion"/>
  </si>
  <si>
    <t>현화진지정기탁금 1억원 이월예정</t>
    <phoneticPr fontId="3" type="noConversion"/>
  </si>
  <si>
    <t>기타예비비</t>
    <phoneticPr fontId="3" type="noConversion"/>
  </si>
  <si>
    <t>반환금</t>
    <phoneticPr fontId="3" type="noConversion"/>
  </si>
  <si>
    <t>한마음지원금 반환</t>
    <phoneticPr fontId="3" type="noConversion"/>
  </si>
  <si>
    <t>회</t>
    <phoneticPr fontId="3" type="noConversion"/>
  </si>
  <si>
    <t>이월금</t>
    <phoneticPr fontId="3" type="noConversion"/>
  </si>
  <si>
    <t>차년도이월금</t>
    <phoneticPr fontId="3" type="noConversion"/>
  </si>
  <si>
    <t>이월금(비지정후원)</t>
  </si>
  <si>
    <t>비지정후원금</t>
    <phoneticPr fontId="3" type="noConversion"/>
  </si>
  <si>
    <t>이월금(지정후원)</t>
  </si>
  <si>
    <t>지정후원금</t>
    <phoneticPr fontId="3" type="noConversion"/>
  </si>
  <si>
    <t>이월금(자부담)</t>
  </si>
  <si>
    <t>자부담</t>
    <phoneticPr fontId="3" type="noConversion"/>
  </si>
  <si>
    <t>이월금(기본재산)</t>
  </si>
  <si>
    <t xml:space="preserve">기본재산 </t>
    <phoneticPr fontId="3" type="noConversion"/>
  </si>
  <si>
    <t>이월금(보조금)</t>
  </si>
  <si>
    <t xml:space="preserve">보조금 </t>
    <phoneticPr fontId="3" type="noConversion"/>
  </si>
  <si>
    <r>
      <t>서울가톨릭사회복지회 2018년 제1차 추가경정예산 세입</t>
    </r>
    <r>
      <rPr>
        <b/>
        <sz val="18"/>
        <rFont val="맑은 고딕"/>
        <family val="3"/>
        <charset val="129"/>
      </rPr>
      <t>·</t>
    </r>
    <r>
      <rPr>
        <b/>
        <sz val="18"/>
        <rFont val="굴림체"/>
        <family val="3"/>
        <charset val="129"/>
      </rPr>
      <t xml:space="preserve"> 세출 명세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</si>
</sst>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43" formatCode="_-* #,##0.00_-;\-* #,##0.00_-;_-* &quot;-&quot;??_-;_-@_-"/>
    <numFmt numFmtId="176" formatCode="#,##0.0"/>
    <numFmt numFmtId="177" formatCode="#,##0_ "/>
    <numFmt numFmtId="178" formatCode="#,##0.0_ "/>
    <numFmt numFmtId="179" formatCode="0.0%"/>
    <numFmt numFmtId="180" formatCode="0.000%"/>
    <numFmt numFmtId="181" formatCode="0.0_ "/>
    <numFmt numFmtId="182" formatCode="0.0"/>
    <numFmt numFmtId="183" formatCode="#,##0.0;[Red]#,##0.0"/>
  </numFmts>
  <fonts count="26">
    <font>
      <sz val="11"/>
      <color theme="1"/>
      <name val="맑은 고딕"/>
      <family val="3"/>
      <charset val="129"/>
      <scheme val="minor"/>
    </font>
    <font>
      <b/>
      <sz val="18"/>
      <name val="굴림체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</font>
    <font>
      <b/>
      <sz val="14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b/>
      <sz val="12"/>
      <name val="맑은 고딕"/>
      <family val="3"/>
      <charset val="129"/>
    </font>
    <font>
      <sz val="10"/>
      <name val="맑은 고딕"/>
      <family val="3"/>
      <charset val="129"/>
    </font>
    <font>
      <sz val="9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sz val="12"/>
      <name val="맑은 고딕"/>
      <family val="3"/>
      <charset val="129"/>
    </font>
    <font>
      <sz val="10"/>
      <name val="굴림체"/>
      <family val="3"/>
      <charset val="129"/>
    </font>
    <font>
      <b/>
      <sz val="9"/>
      <name val="맑은 고딕"/>
      <family val="3"/>
      <charset val="129"/>
    </font>
    <font>
      <b/>
      <sz val="10"/>
      <name val="굴림체"/>
      <family val="3"/>
      <charset val="129"/>
    </font>
    <font>
      <sz val="9"/>
      <color indexed="8"/>
      <name val="굴림체"/>
      <family val="3"/>
      <charset val="129"/>
    </font>
    <font>
      <b/>
      <sz val="14"/>
      <name val="굴림체"/>
      <family val="3"/>
      <charset val="129"/>
    </font>
    <font>
      <b/>
      <sz val="7.5"/>
      <name val="굴림체"/>
      <family val="3"/>
      <charset val="129"/>
    </font>
    <font>
      <b/>
      <sz val="8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</fills>
  <borders count="10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ck">
        <color indexed="64"/>
      </right>
      <top style="double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9" fillId="0" borderId="0"/>
    <xf numFmtId="9" fontId="5" fillId="0" borderId="0" applyFont="0" applyFill="0" applyBorder="0" applyAlignment="0" applyProtection="0">
      <alignment vertical="center"/>
    </xf>
  </cellStyleXfs>
  <cellXfs count="752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>
      <alignment vertical="center"/>
    </xf>
    <xf numFmtId="41" fontId="6" fillId="0" borderId="0" xfId="1" applyFont="1">
      <alignment vertical="center"/>
    </xf>
    <xf numFmtId="0" fontId="1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3" fontId="8" fillId="0" borderId="0" xfId="1" applyNumberFormat="1" applyFont="1" applyFill="1" applyBorder="1" applyAlignment="1">
      <alignment horizontal="right" vertical="center"/>
    </xf>
    <xf numFmtId="176" fontId="8" fillId="0" borderId="0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41" fontId="9" fillId="0" borderId="4" xfId="1" applyFont="1" applyBorder="1" applyAlignment="1">
      <alignment horizontal="center" vertical="center" wrapText="1"/>
    </xf>
    <xf numFmtId="41" fontId="9" fillId="0" borderId="2" xfId="2" applyFont="1" applyFill="1" applyBorder="1" applyAlignment="1">
      <alignment horizontal="center" vertical="center" wrapText="1"/>
    </xf>
    <xf numFmtId="41" fontId="9" fillId="0" borderId="5" xfId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41" fontId="9" fillId="0" borderId="11" xfId="1" applyFont="1" applyBorder="1" applyAlignment="1">
      <alignment horizontal="center" vertical="center" wrapText="1"/>
    </xf>
    <xf numFmtId="41" fontId="9" fillId="0" borderId="9" xfId="2" applyFont="1" applyFill="1" applyBorder="1" applyAlignment="1">
      <alignment horizontal="center" vertical="center" wrapText="1"/>
    </xf>
    <xf numFmtId="3" fontId="9" fillId="0" borderId="12" xfId="1" applyNumberFormat="1" applyFont="1" applyFill="1" applyBorder="1" applyAlignment="1">
      <alignment horizontal="center" vertical="center"/>
    </xf>
    <xf numFmtId="176" fontId="9" fillId="0" borderId="12" xfId="1" applyNumberFormat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41" fontId="9" fillId="0" borderId="15" xfId="1" applyFont="1" applyBorder="1" applyAlignment="1">
      <alignment horizontal="center" vertical="center"/>
    </xf>
    <xf numFmtId="41" fontId="9" fillId="0" borderId="18" xfId="2" applyFont="1" applyFill="1" applyBorder="1" applyAlignment="1">
      <alignment horizontal="center" vertical="center"/>
    </xf>
    <xf numFmtId="3" fontId="9" fillId="0" borderId="16" xfId="1" applyNumberFormat="1" applyFont="1" applyFill="1" applyBorder="1" applyAlignment="1">
      <alignment horizontal="right" vertical="center"/>
    </xf>
    <xf numFmtId="176" fontId="9" fillId="0" borderId="16" xfId="1" applyNumberFormat="1" applyFont="1" applyBorder="1" applyAlignment="1">
      <alignment horizontal="right" vertical="center"/>
    </xf>
    <xf numFmtId="0" fontId="11" fillId="0" borderId="19" xfId="0" applyFont="1" applyBorder="1">
      <alignment vertical="center"/>
    </xf>
    <xf numFmtId="0" fontId="11" fillId="0" borderId="19" xfId="0" applyFont="1" applyBorder="1" applyAlignment="1">
      <alignment horizontal="center" vertical="center"/>
    </xf>
    <xf numFmtId="41" fontId="12" fillId="0" borderId="19" xfId="0" applyNumberFormat="1" applyFont="1" applyBorder="1">
      <alignment vertical="center"/>
    </xf>
    <xf numFmtId="0" fontId="12" fillId="0" borderId="20" xfId="0" applyFont="1" applyBorder="1">
      <alignment vertical="center"/>
    </xf>
    <xf numFmtId="0" fontId="13" fillId="0" borderId="21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41" fontId="14" fillId="0" borderId="24" xfId="1" applyFont="1" applyBorder="1" applyAlignment="1">
      <alignment horizontal="center" vertical="center"/>
    </xf>
    <xf numFmtId="41" fontId="14" fillId="0" borderId="21" xfId="1" applyFont="1" applyFill="1" applyBorder="1" applyAlignment="1">
      <alignment horizontal="center" vertical="center"/>
    </xf>
    <xf numFmtId="41" fontId="14" fillId="0" borderId="25" xfId="2" applyFont="1" applyFill="1" applyBorder="1" applyAlignment="1">
      <alignment horizontal="center" vertical="center"/>
    </xf>
    <xf numFmtId="3" fontId="14" fillId="0" borderId="26" xfId="1" applyNumberFormat="1" applyFont="1" applyFill="1" applyBorder="1" applyAlignment="1">
      <alignment horizontal="right" vertical="center"/>
    </xf>
    <xf numFmtId="176" fontId="14" fillId="0" borderId="26" xfId="1" applyNumberFormat="1" applyFont="1" applyBorder="1" applyAlignment="1">
      <alignment horizontal="right" vertical="center"/>
    </xf>
    <xf numFmtId="0" fontId="11" fillId="0" borderId="0" xfId="0" applyFont="1" applyBorder="1">
      <alignment vertical="center"/>
    </xf>
    <xf numFmtId="0" fontId="11" fillId="0" borderId="0" xfId="0" applyFont="1" applyBorder="1" applyAlignment="1">
      <alignment horizontal="center" vertical="center"/>
    </xf>
    <xf numFmtId="41" fontId="12" fillId="0" borderId="0" xfId="0" applyNumberFormat="1" applyFont="1" applyBorder="1">
      <alignment vertical="center"/>
    </xf>
    <xf numFmtId="0" fontId="12" fillId="0" borderId="27" xfId="0" applyFont="1" applyBorder="1">
      <alignment vertical="center"/>
    </xf>
    <xf numFmtId="0" fontId="10" fillId="0" borderId="0" xfId="0" applyFont="1">
      <alignment vertical="center"/>
    </xf>
    <xf numFmtId="41" fontId="10" fillId="0" borderId="0" xfId="1" applyFont="1">
      <alignment vertical="center"/>
    </xf>
    <xf numFmtId="0" fontId="13" fillId="0" borderId="28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41" fontId="6" fillId="0" borderId="30" xfId="1" applyFont="1" applyBorder="1" applyAlignment="1">
      <alignment horizontal="center" vertical="center"/>
    </xf>
    <xf numFmtId="41" fontId="6" fillId="0" borderId="31" xfId="1" applyNumberFormat="1" applyFont="1" applyFill="1" applyBorder="1" applyAlignment="1">
      <alignment horizontal="center" vertical="center"/>
    </xf>
    <xf numFmtId="41" fontId="15" fillId="0" borderId="32" xfId="2" applyFont="1" applyFill="1" applyBorder="1" applyAlignment="1">
      <alignment horizontal="center" vertical="center"/>
    </xf>
    <xf numFmtId="3" fontId="6" fillId="0" borderId="33" xfId="1" applyNumberFormat="1" applyFont="1" applyFill="1" applyBorder="1" applyAlignment="1">
      <alignment horizontal="right" vertical="center"/>
    </xf>
    <xf numFmtId="176" fontId="6" fillId="0" borderId="33" xfId="1" applyNumberFormat="1" applyFont="1" applyBorder="1" applyAlignment="1">
      <alignment horizontal="right" vertical="center"/>
    </xf>
    <xf numFmtId="0" fontId="11" fillId="0" borderId="34" xfId="0" applyFont="1" applyBorder="1">
      <alignment vertical="center"/>
    </xf>
    <xf numFmtId="0" fontId="11" fillId="0" borderId="34" xfId="0" applyFont="1" applyBorder="1" applyAlignment="1">
      <alignment horizontal="center" vertical="center"/>
    </xf>
    <xf numFmtId="41" fontId="10" fillId="0" borderId="34" xfId="0" applyNumberFormat="1" applyFont="1" applyBorder="1">
      <alignment vertical="center"/>
    </xf>
    <xf numFmtId="0" fontId="10" fillId="0" borderId="35" xfId="0" applyFont="1" applyBorder="1">
      <alignment vertical="center"/>
    </xf>
    <xf numFmtId="0" fontId="4" fillId="0" borderId="21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41" fontId="6" fillId="0" borderId="30" xfId="1" applyFont="1" applyBorder="1" applyAlignment="1">
      <alignment horizontal="center" vertical="center"/>
    </xf>
    <xf numFmtId="41" fontId="6" fillId="0" borderId="31" xfId="1" applyFont="1" applyFill="1" applyBorder="1" applyAlignment="1">
      <alignment horizontal="center" vertical="center"/>
    </xf>
    <xf numFmtId="41" fontId="6" fillId="0" borderId="32" xfId="2" applyFont="1" applyFill="1" applyBorder="1" applyAlignment="1">
      <alignment horizontal="center" vertical="center"/>
    </xf>
    <xf numFmtId="3" fontId="6" fillId="0" borderId="28" xfId="1" applyNumberFormat="1" applyFont="1" applyFill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0" fontId="10" fillId="0" borderId="29" xfId="0" applyFont="1" applyBorder="1" applyAlignment="1">
      <alignment horizontal="left" vertical="center"/>
    </xf>
    <xf numFmtId="41" fontId="10" fillId="0" borderId="34" xfId="1" applyFont="1" applyBorder="1">
      <alignment vertical="center"/>
    </xf>
    <xf numFmtId="0" fontId="10" fillId="0" borderId="34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41" fontId="6" fillId="0" borderId="24" xfId="1" applyFont="1" applyBorder="1" applyAlignment="1">
      <alignment horizontal="center" vertical="center"/>
    </xf>
    <xf numFmtId="41" fontId="6" fillId="0" borderId="21" xfId="1" applyFont="1" applyFill="1" applyBorder="1" applyAlignment="1">
      <alignment horizontal="center" vertical="center"/>
    </xf>
    <xf numFmtId="41" fontId="6" fillId="0" borderId="25" xfId="2" applyFont="1" applyFill="1" applyBorder="1" applyAlignment="1">
      <alignment horizontal="center" vertical="center"/>
    </xf>
    <xf numFmtId="3" fontId="6" fillId="0" borderId="22" xfId="1" applyNumberFormat="1" applyFont="1" applyFill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0" fontId="10" fillId="0" borderId="23" xfId="0" applyFont="1" applyBorder="1" applyAlignment="1">
      <alignment horizontal="left" vertical="center"/>
    </xf>
    <xf numFmtId="41" fontId="10" fillId="0" borderId="0" xfId="2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1" fontId="10" fillId="0" borderId="0" xfId="2" applyFont="1" applyBorder="1">
      <alignment vertical="center"/>
    </xf>
    <xf numFmtId="0" fontId="10" fillId="0" borderId="27" xfId="0" applyFont="1" applyBorder="1">
      <alignment vertical="center"/>
    </xf>
    <xf numFmtId="0" fontId="10" fillId="0" borderId="38" xfId="0" applyFont="1" applyBorder="1" applyAlignment="1">
      <alignment horizontal="center" vertical="center"/>
    </xf>
    <xf numFmtId="41" fontId="6" fillId="0" borderId="39" xfId="1" applyFont="1" applyBorder="1" applyAlignment="1">
      <alignment horizontal="center" vertical="center"/>
    </xf>
    <xf numFmtId="41" fontId="6" fillId="0" borderId="40" xfId="1" applyFont="1" applyFill="1" applyBorder="1" applyAlignment="1">
      <alignment horizontal="center" vertical="center"/>
    </xf>
    <xf numFmtId="41" fontId="6" fillId="0" borderId="41" xfId="2" applyFont="1" applyFill="1" applyBorder="1" applyAlignment="1">
      <alignment horizontal="center" vertical="center"/>
    </xf>
    <xf numFmtId="3" fontId="6" fillId="0" borderId="42" xfId="1" applyNumberFormat="1" applyFont="1" applyFill="1" applyBorder="1" applyAlignment="1">
      <alignment horizontal="right" vertical="center"/>
    </xf>
    <xf numFmtId="176" fontId="6" fillId="0" borderId="42" xfId="0" applyNumberFormat="1" applyFont="1" applyBorder="1" applyAlignment="1">
      <alignment horizontal="right" vertical="center"/>
    </xf>
    <xf numFmtId="41" fontId="10" fillId="0" borderId="43" xfId="2" applyFont="1" applyBorder="1" applyAlignment="1">
      <alignment vertical="center"/>
    </xf>
    <xf numFmtId="41" fontId="10" fillId="0" borderId="0" xfId="1" applyFont="1" applyBorder="1">
      <alignment vertical="center"/>
    </xf>
    <xf numFmtId="0" fontId="10" fillId="0" borderId="0" xfId="0" quotePrefix="1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 wrapText="1"/>
    </xf>
    <xf numFmtId="41" fontId="6" fillId="0" borderId="28" xfId="2" applyFont="1" applyFill="1" applyBorder="1" applyAlignment="1">
      <alignment horizontal="center" vertical="center"/>
    </xf>
    <xf numFmtId="176" fontId="6" fillId="0" borderId="28" xfId="1" applyNumberFormat="1" applyFont="1" applyBorder="1" applyAlignment="1">
      <alignment horizontal="right" vertical="center"/>
    </xf>
    <xf numFmtId="0" fontId="10" fillId="0" borderId="37" xfId="0" applyFont="1" applyBorder="1" applyAlignment="1">
      <alignment horizontal="center" vertical="center" wrapText="1"/>
    </xf>
    <xf numFmtId="41" fontId="6" fillId="0" borderId="22" xfId="2" applyFont="1" applyFill="1" applyBorder="1" applyAlignment="1">
      <alignment horizontal="center" vertical="center"/>
    </xf>
    <xf numFmtId="176" fontId="6" fillId="0" borderId="22" xfId="1" applyNumberFormat="1" applyFont="1" applyBorder="1" applyAlignment="1">
      <alignment horizontal="right" vertical="center"/>
    </xf>
    <xf numFmtId="0" fontId="16" fillId="0" borderId="34" xfId="0" applyFont="1" applyBorder="1" applyAlignment="1">
      <alignment horizontal="center" vertical="center"/>
    </xf>
    <xf numFmtId="41" fontId="10" fillId="0" borderId="34" xfId="2" applyFont="1" applyBorder="1">
      <alignment vertical="center"/>
    </xf>
    <xf numFmtId="0" fontId="13" fillId="0" borderId="31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4" fillId="0" borderId="44" xfId="0" applyFont="1" applyBorder="1" applyAlignment="1">
      <alignment horizontal="center" vertical="center"/>
    </xf>
    <xf numFmtId="41" fontId="14" fillId="0" borderId="45" xfId="1" applyFont="1" applyBorder="1" applyAlignment="1">
      <alignment horizontal="center" vertical="center"/>
    </xf>
    <xf numFmtId="41" fontId="14" fillId="0" borderId="46" xfId="1" applyFont="1" applyFill="1" applyBorder="1" applyAlignment="1">
      <alignment horizontal="center" vertical="center"/>
    </xf>
    <xf numFmtId="41" fontId="14" fillId="0" borderId="33" xfId="2" applyFont="1" applyFill="1" applyBorder="1" applyAlignment="1">
      <alignment horizontal="center" vertical="center"/>
    </xf>
    <xf numFmtId="3" fontId="14" fillId="0" borderId="33" xfId="1" applyNumberFormat="1" applyFont="1" applyFill="1" applyBorder="1" applyAlignment="1">
      <alignment horizontal="right" vertical="center"/>
    </xf>
    <xf numFmtId="176" fontId="14" fillId="0" borderId="33" xfId="1" applyNumberFormat="1" applyFont="1" applyBorder="1" applyAlignment="1">
      <alignment horizontal="right" vertical="center"/>
    </xf>
    <xf numFmtId="0" fontId="10" fillId="0" borderId="47" xfId="0" applyFont="1" applyBorder="1">
      <alignment vertical="center"/>
    </xf>
    <xf numFmtId="0" fontId="10" fillId="0" borderId="47" xfId="0" applyFont="1" applyBorder="1" applyAlignment="1">
      <alignment horizontal="center" vertical="center"/>
    </xf>
    <xf numFmtId="41" fontId="12" fillId="0" borderId="47" xfId="0" applyNumberFormat="1" applyFont="1" applyBorder="1">
      <alignment vertical="center"/>
    </xf>
    <xf numFmtId="0" fontId="12" fillId="0" borderId="48" xfId="0" applyFont="1" applyBorder="1">
      <alignment vertical="center"/>
    </xf>
    <xf numFmtId="0" fontId="15" fillId="0" borderId="23" xfId="0" applyFont="1" applyBorder="1" applyAlignment="1">
      <alignment horizontal="center" vertical="center"/>
    </xf>
    <xf numFmtId="41" fontId="6" fillId="0" borderId="24" xfId="1" applyFont="1" applyBorder="1" applyAlignment="1">
      <alignment horizontal="center" vertical="center"/>
    </xf>
    <xf numFmtId="41" fontId="6" fillId="0" borderId="40" xfId="1" applyFont="1" applyBorder="1" applyAlignment="1">
      <alignment horizontal="center" vertical="center"/>
    </xf>
    <xf numFmtId="41" fontId="15" fillId="0" borderId="42" xfId="2" applyFont="1" applyFill="1" applyBorder="1" applyAlignment="1">
      <alignment horizontal="center" vertical="center"/>
    </xf>
    <xf numFmtId="3" fontId="6" fillId="0" borderId="42" xfId="1" applyNumberFormat="1" applyFont="1" applyFill="1" applyBorder="1" applyAlignment="1">
      <alignment horizontal="right" vertical="center"/>
    </xf>
    <xf numFmtId="0" fontId="10" fillId="0" borderId="0" xfId="0" applyFont="1" applyBorder="1">
      <alignment vertical="center"/>
    </xf>
    <xf numFmtId="41" fontId="10" fillId="0" borderId="0" xfId="0" applyNumberFormat="1" applyFont="1" applyBorder="1">
      <alignment vertical="center"/>
    </xf>
    <xf numFmtId="0" fontId="12" fillId="0" borderId="29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10" fillId="0" borderId="34" xfId="0" applyFont="1" applyBorder="1">
      <alignment vertical="center"/>
    </xf>
    <xf numFmtId="41" fontId="12" fillId="0" borderId="34" xfId="0" applyNumberFormat="1" applyFont="1" applyBorder="1" applyAlignment="1">
      <alignment vertical="center"/>
    </xf>
    <xf numFmtId="0" fontId="12" fillId="0" borderId="23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0" borderId="23" xfId="0" applyFont="1" applyFill="1" applyBorder="1" applyAlignment="1">
      <alignment horizontal="left" vertical="center" shrinkToFit="1"/>
    </xf>
    <xf numFmtId="41" fontId="10" fillId="0" borderId="0" xfId="2" applyFont="1" applyFill="1" applyBorder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0" fillId="0" borderId="0" xfId="0" quotePrefix="1" applyFont="1" applyFill="1" applyBorder="1" applyAlignment="1">
      <alignment horizontal="center" vertical="center"/>
    </xf>
    <xf numFmtId="0" fontId="10" fillId="0" borderId="27" xfId="0" applyFont="1" applyFill="1" applyBorder="1">
      <alignment vertical="center"/>
    </xf>
    <xf numFmtId="41" fontId="6" fillId="0" borderId="24" xfId="1" applyFont="1" applyBorder="1" applyAlignment="1">
      <alignment vertical="center"/>
    </xf>
    <xf numFmtId="41" fontId="6" fillId="0" borderId="21" xfId="1" applyFont="1" applyFill="1" applyBorder="1" applyAlignment="1">
      <alignment vertical="center"/>
    </xf>
    <xf numFmtId="3" fontId="6" fillId="0" borderId="22" xfId="1" applyNumberFormat="1" applyFont="1" applyFill="1" applyBorder="1" applyAlignment="1">
      <alignment vertical="center"/>
    </xf>
    <xf numFmtId="176" fontId="6" fillId="0" borderId="22" xfId="1" applyNumberFormat="1" applyFont="1" applyBorder="1" applyAlignment="1">
      <alignment vertical="center"/>
    </xf>
    <xf numFmtId="41" fontId="6" fillId="0" borderId="39" xfId="1" applyFont="1" applyBorder="1" applyAlignment="1">
      <alignment vertical="center"/>
    </xf>
    <xf numFmtId="41" fontId="6" fillId="0" borderId="40" xfId="1" applyFont="1" applyFill="1" applyBorder="1" applyAlignment="1">
      <alignment vertical="center"/>
    </xf>
    <xf numFmtId="41" fontId="6" fillId="0" borderId="42" xfId="2" applyFont="1" applyFill="1" applyBorder="1" applyAlignment="1">
      <alignment horizontal="center" vertical="center"/>
    </xf>
    <xf numFmtId="3" fontId="6" fillId="0" borderId="42" xfId="1" applyNumberFormat="1" applyFont="1" applyFill="1" applyBorder="1" applyAlignment="1">
      <alignment vertical="center"/>
    </xf>
    <xf numFmtId="176" fontId="6" fillId="0" borderId="42" xfId="1" applyNumberFormat="1" applyFont="1" applyBorder="1" applyAlignment="1">
      <alignment vertical="center"/>
    </xf>
    <xf numFmtId="41" fontId="14" fillId="0" borderId="49" xfId="2" applyFont="1" applyFill="1" applyBorder="1" applyAlignment="1">
      <alignment horizontal="center" vertical="center"/>
    </xf>
    <xf numFmtId="0" fontId="11" fillId="0" borderId="47" xfId="0" applyFont="1" applyBorder="1">
      <alignment vertical="center"/>
    </xf>
    <xf numFmtId="0" fontId="11" fillId="0" borderId="47" xfId="0" applyFont="1" applyBorder="1" applyAlignment="1">
      <alignment horizontal="center" vertical="center"/>
    </xf>
    <xf numFmtId="41" fontId="17" fillId="0" borderId="47" xfId="0" applyNumberFormat="1" applyFont="1" applyBorder="1">
      <alignment vertical="center"/>
    </xf>
    <xf numFmtId="0" fontId="17" fillId="0" borderId="48" xfId="0" applyFont="1" applyBorder="1">
      <alignment vertical="center"/>
    </xf>
    <xf numFmtId="0" fontId="15" fillId="0" borderId="44" xfId="0" applyFont="1" applyBorder="1" applyAlignment="1">
      <alignment horizontal="center" vertical="center"/>
    </xf>
    <xf numFmtId="41" fontId="6" fillId="0" borderId="45" xfId="1" applyFont="1" applyBorder="1" applyAlignment="1">
      <alignment horizontal="center" vertical="center"/>
    </xf>
    <xf numFmtId="41" fontId="6" fillId="0" borderId="46" xfId="1" applyFont="1" applyFill="1" applyBorder="1" applyAlignment="1">
      <alignment horizontal="center" vertical="center"/>
    </xf>
    <xf numFmtId="41" fontId="15" fillId="0" borderId="49" xfId="2" applyFont="1" applyFill="1" applyBorder="1" applyAlignment="1">
      <alignment horizontal="center" vertical="center"/>
    </xf>
    <xf numFmtId="0" fontId="11" fillId="0" borderId="44" xfId="0" applyFont="1" applyBorder="1">
      <alignment vertical="center"/>
    </xf>
    <xf numFmtId="41" fontId="11" fillId="0" borderId="47" xfId="0" applyNumberFormat="1" applyFont="1" applyBorder="1">
      <alignment vertical="center"/>
    </xf>
    <xf numFmtId="0" fontId="11" fillId="0" borderId="48" xfId="0" applyFont="1" applyBorder="1">
      <alignment vertical="center"/>
    </xf>
    <xf numFmtId="0" fontId="10" fillId="0" borderId="23" xfId="0" applyFont="1" applyBorder="1" applyAlignment="1">
      <alignment horizontal="center" vertical="center"/>
    </xf>
    <xf numFmtId="41" fontId="6" fillId="0" borderId="21" xfId="1" applyFont="1" applyFill="1" applyBorder="1" applyAlignment="1">
      <alignment horizontal="center" vertical="center"/>
    </xf>
    <xf numFmtId="0" fontId="10" fillId="0" borderId="44" xfId="0" applyFont="1" applyBorder="1">
      <alignment vertical="center"/>
    </xf>
    <xf numFmtId="41" fontId="10" fillId="0" borderId="47" xfId="0" applyNumberFormat="1" applyFont="1" applyBorder="1">
      <alignment vertical="center"/>
    </xf>
    <xf numFmtId="0" fontId="10" fillId="0" borderId="48" xfId="0" applyFont="1" applyBorder="1">
      <alignment vertical="center"/>
    </xf>
    <xf numFmtId="0" fontId="10" fillId="0" borderId="23" xfId="0" applyFont="1" applyBorder="1">
      <alignment vertical="center"/>
    </xf>
    <xf numFmtId="0" fontId="14" fillId="0" borderId="47" xfId="0" applyFont="1" applyBorder="1" applyAlignment="1">
      <alignment horizontal="center" vertical="center"/>
    </xf>
    <xf numFmtId="41" fontId="14" fillId="0" borderId="49" xfId="1" applyFont="1" applyFill="1" applyBorder="1" applyAlignment="1">
      <alignment horizontal="center" vertical="center"/>
    </xf>
    <xf numFmtId="0" fontId="10" fillId="0" borderId="47" xfId="0" applyFont="1" applyFill="1" applyBorder="1">
      <alignment vertical="center"/>
    </xf>
    <xf numFmtId="0" fontId="10" fillId="0" borderId="47" xfId="0" applyFont="1" applyFill="1" applyBorder="1" applyAlignment="1">
      <alignment vertical="center"/>
    </xf>
    <xf numFmtId="0" fontId="10" fillId="0" borderId="47" xfId="0" applyFont="1" applyFill="1" applyBorder="1" applyAlignment="1">
      <alignment horizontal="center" vertical="center"/>
    </xf>
    <xf numFmtId="41" fontId="12" fillId="0" borderId="47" xfId="0" applyNumberFormat="1" applyFont="1" applyFill="1" applyBorder="1">
      <alignment vertical="center"/>
    </xf>
    <xf numFmtId="0" fontId="12" fillId="0" borderId="48" xfId="0" applyFont="1" applyFill="1" applyBorder="1">
      <alignment vertical="center"/>
    </xf>
    <xf numFmtId="0" fontId="4" fillId="0" borderId="23" xfId="0" applyFont="1" applyBorder="1" applyAlignment="1">
      <alignment horizontal="center" vertical="center"/>
    </xf>
    <xf numFmtId="41" fontId="6" fillId="0" borderId="25" xfId="1" applyFont="1" applyFill="1" applyBorder="1" applyAlignment="1">
      <alignment horizontal="center" vertical="center"/>
    </xf>
    <xf numFmtId="41" fontId="6" fillId="0" borderId="22" xfId="2" applyFont="1" applyFill="1" applyBorder="1" applyAlignment="1">
      <alignment horizontal="center" vertical="center"/>
    </xf>
    <xf numFmtId="0" fontId="10" fillId="0" borderId="0" xfId="0" applyFont="1" applyFill="1" applyBorder="1">
      <alignment vertical="center"/>
    </xf>
    <xf numFmtId="0" fontId="10" fillId="0" borderId="0" xfId="0" applyFont="1" applyFill="1" applyBorder="1" applyAlignment="1">
      <alignment vertical="center"/>
    </xf>
    <xf numFmtId="41" fontId="10" fillId="0" borderId="0" xfId="0" applyNumberFormat="1" applyFont="1" applyFill="1" applyBorder="1">
      <alignment vertical="center"/>
    </xf>
    <xf numFmtId="0" fontId="10" fillId="0" borderId="29" xfId="0" applyFont="1" applyFill="1" applyBorder="1" applyAlignment="1">
      <alignment horizontal="left" vertical="center"/>
    </xf>
    <xf numFmtId="41" fontId="10" fillId="0" borderId="34" xfId="1" applyFont="1" applyFill="1" applyBorder="1">
      <alignment vertical="center"/>
    </xf>
    <xf numFmtId="0" fontId="10" fillId="0" borderId="34" xfId="0" applyFont="1" applyFill="1" applyBorder="1" applyAlignment="1">
      <alignment vertical="center"/>
    </xf>
    <xf numFmtId="0" fontId="10" fillId="0" borderId="34" xfId="0" applyFont="1" applyFill="1" applyBorder="1" applyAlignment="1">
      <alignment horizontal="center" vertical="center"/>
    </xf>
    <xf numFmtId="0" fontId="10" fillId="0" borderId="35" xfId="0" applyFont="1" applyFill="1" applyBorder="1">
      <alignment vertical="center"/>
    </xf>
    <xf numFmtId="0" fontId="10" fillId="0" borderId="23" xfId="0" applyFont="1" applyFill="1" applyBorder="1" applyAlignment="1">
      <alignment horizontal="left" vertical="center"/>
    </xf>
    <xf numFmtId="41" fontId="10" fillId="0" borderId="0" xfId="2" applyFont="1" applyFill="1" applyBorder="1" applyAlignment="1">
      <alignment horizontal="center" vertical="center"/>
    </xf>
    <xf numFmtId="0" fontId="10" fillId="0" borderId="44" xfId="0" applyFont="1" applyBorder="1" applyAlignment="1">
      <alignment horizontal="center" vertical="center"/>
    </xf>
    <xf numFmtId="41" fontId="6" fillId="0" borderId="32" xfId="1" applyFont="1" applyFill="1" applyBorder="1" applyAlignment="1">
      <alignment horizontal="center" vertical="center"/>
    </xf>
    <xf numFmtId="41" fontId="6" fillId="0" borderId="41" xfId="1" applyFont="1" applyFill="1" applyBorder="1" applyAlignment="1">
      <alignment horizontal="center" vertical="center"/>
    </xf>
    <xf numFmtId="176" fontId="6" fillId="0" borderId="42" xfId="1" applyNumberFormat="1" applyFont="1" applyBorder="1" applyAlignment="1">
      <alignment horizontal="right" vertical="center"/>
    </xf>
    <xf numFmtId="0" fontId="10" fillId="0" borderId="50" xfId="0" applyFont="1" applyBorder="1" applyAlignment="1">
      <alignment horizontal="left" vertical="center"/>
    </xf>
    <xf numFmtId="41" fontId="10" fillId="0" borderId="43" xfId="2" applyFont="1" applyBorder="1">
      <alignment vertical="center"/>
    </xf>
    <xf numFmtId="0" fontId="10" fillId="0" borderId="43" xfId="0" applyFont="1" applyBorder="1" applyAlignment="1">
      <alignment horizontal="center" vertical="center"/>
    </xf>
    <xf numFmtId="0" fontId="16" fillId="0" borderId="43" xfId="0" applyFont="1" applyBorder="1" applyAlignment="1">
      <alignment horizontal="center" vertical="center"/>
    </xf>
    <xf numFmtId="0" fontId="10" fillId="0" borderId="43" xfId="0" quotePrefix="1" applyFont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2" fillId="0" borderId="29" xfId="0" applyFont="1" applyBorder="1" applyAlignment="1">
      <alignment horizontal="left" vertical="center"/>
    </xf>
    <xf numFmtId="0" fontId="10" fillId="2" borderId="23" xfId="0" applyFont="1" applyFill="1" applyBorder="1" applyAlignment="1">
      <alignment horizontal="left" vertical="center"/>
    </xf>
    <xf numFmtId="41" fontId="10" fillId="2" borderId="0" xfId="2" applyFont="1" applyFill="1" applyBorder="1">
      <alignment vertical="center"/>
    </xf>
    <xf numFmtId="0" fontId="10" fillId="2" borderId="0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10" fillId="2" borderId="0" xfId="0" quotePrefix="1" applyFont="1" applyFill="1" applyBorder="1" applyAlignment="1">
      <alignment horizontal="center" vertical="center"/>
    </xf>
    <xf numFmtId="0" fontId="10" fillId="2" borderId="27" xfId="0" applyFont="1" applyFill="1" applyBorder="1">
      <alignment vertical="center"/>
    </xf>
    <xf numFmtId="41" fontId="10" fillId="0" borderId="0" xfId="2" applyFont="1">
      <alignment vertical="center"/>
    </xf>
    <xf numFmtId="41" fontId="10" fillId="3" borderId="0" xfId="1" applyFont="1" applyFill="1">
      <alignment vertical="center"/>
    </xf>
    <xf numFmtId="41" fontId="10" fillId="0" borderId="34" xfId="2" applyFont="1" applyFill="1" applyBorder="1">
      <alignment vertical="center"/>
    </xf>
    <xf numFmtId="0" fontId="10" fillId="0" borderId="34" xfId="0" applyFont="1" applyFill="1" applyBorder="1" applyAlignment="1">
      <alignment horizontal="center" vertical="center"/>
    </xf>
    <xf numFmtId="41" fontId="10" fillId="4" borderId="0" xfId="2" applyFont="1" applyFill="1">
      <alignment vertical="center"/>
    </xf>
    <xf numFmtId="0" fontId="10" fillId="4" borderId="0" xfId="0" applyFont="1" applyFill="1">
      <alignment vertical="center"/>
    </xf>
    <xf numFmtId="0" fontId="10" fillId="4" borderId="52" xfId="0" applyFont="1" applyFill="1" applyBorder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41" fontId="6" fillId="0" borderId="28" xfId="2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horizontal="left" vertical="center"/>
    </xf>
    <xf numFmtId="0" fontId="4" fillId="0" borderId="42" xfId="0" applyFont="1" applyBorder="1" applyAlignment="1">
      <alignment horizontal="center" vertical="center"/>
    </xf>
    <xf numFmtId="41" fontId="6" fillId="0" borderId="42" xfId="2" applyFont="1" applyFill="1" applyBorder="1" applyAlignment="1">
      <alignment horizontal="center" vertical="center"/>
    </xf>
    <xf numFmtId="0" fontId="10" fillId="0" borderId="43" xfId="0" quotePrefix="1" applyFont="1" applyFill="1" applyBorder="1" applyAlignment="1">
      <alignment horizontal="left" vertical="center"/>
    </xf>
    <xf numFmtId="41" fontId="10" fillId="0" borderId="43" xfId="2" applyFont="1" applyFill="1" applyBorder="1">
      <alignment vertical="center"/>
    </xf>
    <xf numFmtId="0" fontId="10" fillId="0" borderId="43" xfId="0" applyFont="1" applyFill="1" applyBorder="1" applyAlignment="1">
      <alignment horizontal="center" vertical="center"/>
    </xf>
    <xf numFmtId="0" fontId="16" fillId="0" borderId="43" xfId="0" applyFont="1" applyFill="1" applyBorder="1" applyAlignment="1">
      <alignment horizontal="center" vertical="center"/>
    </xf>
    <xf numFmtId="0" fontId="10" fillId="0" borderId="43" xfId="0" quotePrefix="1" applyFont="1" applyFill="1" applyBorder="1" applyAlignment="1">
      <alignment horizontal="center" vertical="center"/>
    </xf>
    <xf numFmtId="0" fontId="10" fillId="0" borderId="51" xfId="0" applyFont="1" applyFill="1" applyBorder="1">
      <alignment vertical="center"/>
    </xf>
    <xf numFmtId="0" fontId="4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41" fontId="6" fillId="0" borderId="32" xfId="1" applyFont="1" applyFill="1" applyBorder="1" applyAlignment="1">
      <alignment horizontal="center" vertical="center"/>
    </xf>
    <xf numFmtId="0" fontId="16" fillId="0" borderId="34" xfId="0" applyFont="1" applyFill="1" applyBorder="1" applyAlignment="1">
      <alignment horizontal="center" vertical="center"/>
    </xf>
    <xf numFmtId="41" fontId="6" fillId="0" borderId="25" xfId="1" applyFont="1" applyFill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23" xfId="0" applyFont="1" applyFill="1" applyBorder="1">
      <alignment vertical="center"/>
    </xf>
    <xf numFmtId="0" fontId="12" fillId="0" borderId="27" xfId="0" applyFont="1" applyFill="1" applyBorder="1">
      <alignment vertical="center"/>
    </xf>
    <xf numFmtId="41" fontId="6" fillId="0" borderId="49" xfId="2" applyFont="1" applyFill="1" applyBorder="1" applyAlignment="1">
      <alignment horizontal="center" vertical="center"/>
    </xf>
    <xf numFmtId="41" fontId="6" fillId="0" borderId="0" xfId="2" applyFont="1">
      <alignment vertical="center"/>
    </xf>
    <xf numFmtId="41" fontId="10" fillId="0" borderId="43" xfId="1" applyFont="1" applyBorder="1">
      <alignment vertical="center"/>
    </xf>
    <xf numFmtId="0" fontId="12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2" fillId="0" borderId="0" xfId="0" quotePrefix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29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50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/>
    </xf>
    <xf numFmtId="0" fontId="11" fillId="0" borderId="23" xfId="0" applyFont="1" applyFill="1" applyBorder="1" applyAlignment="1">
      <alignment horizontal="left" vertical="center" wrapText="1"/>
    </xf>
    <xf numFmtId="0" fontId="4" fillId="0" borderId="40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10" fillId="0" borderId="50" xfId="0" applyFont="1" applyBorder="1" applyAlignment="1">
      <alignment horizontal="center" vertical="center"/>
    </xf>
    <xf numFmtId="0" fontId="11" fillId="0" borderId="50" xfId="0" applyFont="1" applyFill="1" applyBorder="1" applyAlignment="1">
      <alignment horizontal="left" vertical="center" shrinkToFit="1"/>
    </xf>
    <xf numFmtId="0" fontId="14" fillId="0" borderId="28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41" fontId="12" fillId="0" borderId="34" xfId="0" applyNumberFormat="1" applyFont="1" applyBorder="1">
      <alignment vertical="center"/>
    </xf>
    <xf numFmtId="0" fontId="12" fillId="0" borderId="35" xfId="0" applyFont="1" applyBorder="1">
      <alignment vertical="center"/>
    </xf>
    <xf numFmtId="41" fontId="6" fillId="0" borderId="46" xfId="1" applyFont="1" applyBorder="1" applyAlignment="1">
      <alignment horizontal="center" vertical="center"/>
    </xf>
    <xf numFmtId="41" fontId="15" fillId="0" borderId="33" xfId="2" applyFont="1" applyFill="1" applyBorder="1" applyAlignment="1">
      <alignment horizontal="center" vertical="center"/>
    </xf>
    <xf numFmtId="0" fontId="10" fillId="0" borderId="47" xfId="0" applyFont="1" applyBorder="1" applyAlignment="1">
      <alignment horizontal="center" vertical="center"/>
    </xf>
    <xf numFmtId="0" fontId="10" fillId="0" borderId="44" xfId="0" applyFont="1" applyBorder="1" applyAlignment="1">
      <alignment vertical="center" wrapText="1"/>
    </xf>
    <xf numFmtId="41" fontId="6" fillId="0" borderId="30" xfId="1" applyFont="1" applyBorder="1" applyAlignment="1">
      <alignment horizontal="right" vertical="center"/>
    </xf>
    <xf numFmtId="41" fontId="6" fillId="0" borderId="31" xfId="1" applyFont="1" applyFill="1" applyBorder="1" applyAlignment="1">
      <alignment horizontal="right" vertical="center"/>
    </xf>
    <xf numFmtId="41" fontId="6" fillId="0" borderId="28" xfId="2" applyFont="1" applyFill="1" applyBorder="1" applyAlignment="1">
      <alignment horizontal="right" vertical="center"/>
    </xf>
    <xf numFmtId="0" fontId="10" fillId="0" borderId="44" xfId="0" applyFont="1" applyBorder="1" applyAlignment="1">
      <alignment horizontal="left" vertical="center"/>
    </xf>
    <xf numFmtId="41" fontId="10" fillId="0" borderId="47" xfId="1" applyFont="1" applyBorder="1">
      <alignment vertical="center"/>
    </xf>
    <xf numFmtId="0" fontId="16" fillId="0" borderId="47" xfId="0" applyFont="1" applyBorder="1" applyAlignment="1">
      <alignment horizontal="center" vertical="center"/>
    </xf>
    <xf numFmtId="0" fontId="10" fillId="0" borderId="47" xfId="0" quotePrefix="1" applyFont="1" applyBorder="1" applyAlignment="1">
      <alignment horizontal="center" vertical="center"/>
    </xf>
    <xf numFmtId="41" fontId="10" fillId="0" borderId="47" xfId="2" applyFont="1" applyBorder="1">
      <alignment vertical="center"/>
    </xf>
    <xf numFmtId="41" fontId="6" fillId="0" borderId="45" xfId="1" applyNumberFormat="1" applyFont="1" applyBorder="1" applyAlignment="1">
      <alignment horizontal="center" vertical="center"/>
    </xf>
    <xf numFmtId="0" fontId="10" fillId="0" borderId="29" xfId="0" applyFont="1" applyBorder="1" applyAlignment="1">
      <alignment vertical="center" wrapText="1"/>
    </xf>
    <xf numFmtId="0" fontId="10" fillId="0" borderId="34" xfId="0" quotePrefix="1" applyFont="1" applyBorder="1" applyAlignment="1">
      <alignment horizontal="center" vertical="center"/>
    </xf>
    <xf numFmtId="0" fontId="13" fillId="0" borderId="44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41" fontId="14" fillId="0" borderId="30" xfId="1" applyNumberFormat="1" applyFont="1" applyBorder="1" applyAlignment="1">
      <alignment horizontal="center" vertical="center"/>
    </xf>
    <xf numFmtId="41" fontId="14" fillId="0" borderId="46" xfId="1" applyNumberFormat="1" applyFont="1" applyBorder="1" applyAlignment="1">
      <alignment horizontal="center" vertical="center"/>
    </xf>
    <xf numFmtId="41" fontId="14" fillId="0" borderId="33" xfId="1" applyNumberFormat="1" applyFont="1" applyBorder="1" applyAlignment="1">
      <alignment horizontal="center" vertical="center"/>
    </xf>
    <xf numFmtId="3" fontId="14" fillId="0" borderId="33" xfId="1" applyNumberFormat="1" applyFont="1" applyBorder="1" applyAlignment="1">
      <alignment horizontal="right" vertical="center"/>
    </xf>
    <xf numFmtId="41" fontId="12" fillId="0" borderId="34" xfId="2" applyFont="1" applyBorder="1">
      <alignment vertical="center"/>
    </xf>
    <xf numFmtId="0" fontId="6" fillId="0" borderId="23" xfId="0" applyFont="1" applyBorder="1" applyAlignment="1">
      <alignment horizontal="center" vertical="center" wrapText="1"/>
    </xf>
    <xf numFmtId="41" fontId="6" fillId="0" borderId="30" xfId="1" applyNumberFormat="1" applyFont="1" applyBorder="1" applyAlignment="1">
      <alignment horizontal="center" vertical="center"/>
    </xf>
    <xf numFmtId="41" fontId="6" fillId="0" borderId="46" xfId="1" applyNumberFormat="1" applyFont="1" applyBorder="1" applyAlignment="1">
      <alignment horizontal="center" vertical="center"/>
    </xf>
    <xf numFmtId="41" fontId="6" fillId="0" borderId="33" xfId="2" applyFont="1" applyFill="1" applyBorder="1" applyAlignment="1">
      <alignment horizontal="right" vertical="center"/>
    </xf>
    <xf numFmtId="176" fontId="6" fillId="0" borderId="28" xfId="1" applyNumberFormat="1" applyFont="1" applyBorder="1" applyAlignment="1">
      <alignment horizontal="right" vertical="center"/>
    </xf>
    <xf numFmtId="0" fontId="10" fillId="0" borderId="53" xfId="0" applyFont="1" applyBorder="1" applyAlignment="1">
      <alignment horizontal="center" vertical="center"/>
    </xf>
    <xf numFmtId="41" fontId="6" fillId="0" borderId="49" xfId="1" applyFont="1" applyFill="1" applyBorder="1" applyAlignment="1">
      <alignment horizontal="center" vertical="center"/>
    </xf>
    <xf numFmtId="41" fontId="6" fillId="0" borderId="33" xfId="2" applyFont="1" applyFill="1" applyBorder="1" applyAlignment="1">
      <alignment horizontal="center" vertical="center"/>
    </xf>
    <xf numFmtId="0" fontId="10" fillId="0" borderId="44" xfId="0" applyFont="1" applyBorder="1" applyAlignment="1">
      <alignment horizontal="center" vertical="center"/>
    </xf>
    <xf numFmtId="0" fontId="11" fillId="0" borderId="44" xfId="0" applyFont="1" applyBorder="1" applyAlignment="1">
      <alignment vertical="center" shrinkToFit="1"/>
    </xf>
    <xf numFmtId="176" fontId="6" fillId="0" borderId="33" xfId="1" applyNumberFormat="1" applyFont="1" applyBorder="1" applyAlignment="1">
      <alignment horizontal="right" vertical="center"/>
    </xf>
    <xf numFmtId="41" fontId="10" fillId="0" borderId="0" xfId="1" applyFont="1" applyFill="1" applyBorder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41" fontId="6" fillId="0" borderId="11" xfId="1" applyFont="1" applyBorder="1" applyAlignment="1">
      <alignment horizontal="center" vertical="center"/>
    </xf>
    <xf numFmtId="41" fontId="6" fillId="0" borderId="13" xfId="1" applyFont="1" applyFill="1" applyBorder="1" applyAlignment="1">
      <alignment horizontal="center" vertical="center"/>
    </xf>
    <xf numFmtId="41" fontId="6" fillId="0" borderId="9" xfId="2" applyFont="1" applyFill="1" applyBorder="1" applyAlignment="1">
      <alignment horizontal="center" vertical="center"/>
    </xf>
    <xf numFmtId="3" fontId="6" fillId="0" borderId="9" xfId="1" applyNumberFormat="1" applyFont="1" applyFill="1" applyBorder="1" applyAlignment="1">
      <alignment horizontal="right" vertical="center"/>
    </xf>
    <xf numFmtId="176" fontId="6" fillId="0" borderId="12" xfId="1" applyNumberFormat="1" applyFont="1" applyBorder="1" applyAlignment="1">
      <alignment horizontal="right" vertical="center"/>
    </xf>
    <xf numFmtId="0" fontId="10" fillId="0" borderId="10" xfId="0" applyFont="1" applyBorder="1" applyAlignment="1">
      <alignment horizontal="left" vertical="center"/>
    </xf>
    <xf numFmtId="41" fontId="10" fillId="0" borderId="54" xfId="1" applyFont="1" applyBorder="1">
      <alignment vertical="center"/>
    </xf>
    <xf numFmtId="0" fontId="10" fillId="0" borderId="54" xfId="0" applyFont="1" applyBorder="1" applyAlignment="1">
      <alignment horizontal="center" vertical="center"/>
    </xf>
    <xf numFmtId="0" fontId="16" fillId="0" borderId="54" xfId="0" applyFont="1" applyBorder="1" applyAlignment="1">
      <alignment horizontal="center" vertical="center"/>
    </xf>
    <xf numFmtId="0" fontId="10" fillId="0" borderId="54" xfId="0" quotePrefix="1" applyFont="1" applyBorder="1" applyAlignment="1">
      <alignment horizontal="center" vertical="center"/>
    </xf>
    <xf numFmtId="0" fontId="10" fillId="0" borderId="55" xfId="0" applyFont="1" applyBorder="1">
      <alignment vertical="center"/>
    </xf>
    <xf numFmtId="41" fontId="6" fillId="0" borderId="0" xfId="1" applyFont="1" applyAlignment="1">
      <alignment horizontal="center" vertical="center"/>
    </xf>
    <xf numFmtId="41" fontId="6" fillId="0" borderId="0" xfId="1" applyFont="1" applyFill="1" applyAlignment="1">
      <alignment horizontal="center" vertical="center"/>
    </xf>
    <xf numFmtId="3" fontId="4" fillId="0" borderId="0" xfId="1" applyNumberFormat="1" applyFont="1" applyFill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20" fillId="0" borderId="56" xfId="0" applyFont="1" applyBorder="1" applyAlignment="1">
      <alignment horizontal="left" vertical="center"/>
    </xf>
    <xf numFmtId="41" fontId="8" fillId="0" borderId="0" xfId="1" applyFont="1" applyFill="1" applyBorder="1" applyAlignment="1">
      <alignment horizontal="center" vertical="center"/>
    </xf>
    <xf numFmtId="41" fontId="8" fillId="0" borderId="0" xfId="1" applyFont="1" applyBorder="1" applyAlignment="1">
      <alignment horizontal="center" vertical="center"/>
    </xf>
    <xf numFmtId="177" fontId="8" fillId="0" borderId="0" xfId="1" applyNumberFormat="1" applyFont="1" applyBorder="1" applyAlignment="1">
      <alignment horizontal="right" vertical="center"/>
    </xf>
    <xf numFmtId="178" fontId="8" fillId="0" borderId="0" xfId="1" applyNumberFormat="1" applyFont="1" applyBorder="1" applyAlignment="1">
      <alignment horizontal="right" vertical="center"/>
    </xf>
    <xf numFmtId="0" fontId="6" fillId="0" borderId="56" xfId="0" applyFont="1" applyBorder="1" applyAlignment="1">
      <alignment horizontal="right" vertical="center"/>
    </xf>
    <xf numFmtId="41" fontId="4" fillId="0" borderId="0" xfId="1" applyFont="1">
      <alignment vertical="center"/>
    </xf>
    <xf numFmtId="41" fontId="15" fillId="0" borderId="0" xfId="1" applyFont="1">
      <alignment vertical="center"/>
    </xf>
    <xf numFmtId="0" fontId="9" fillId="0" borderId="57" xfId="0" applyFont="1" applyBorder="1" applyAlignment="1">
      <alignment horizontal="center" vertical="center"/>
    </xf>
    <xf numFmtId="0" fontId="9" fillId="0" borderId="58" xfId="0" applyFont="1" applyBorder="1" applyAlignment="1">
      <alignment horizontal="center" vertical="center"/>
    </xf>
    <xf numFmtId="0" fontId="9" fillId="0" borderId="59" xfId="0" applyFont="1" applyBorder="1" applyAlignment="1">
      <alignment horizontal="center" vertical="center"/>
    </xf>
    <xf numFmtId="41" fontId="9" fillId="0" borderId="59" xfId="1" applyFont="1" applyBorder="1" applyAlignment="1">
      <alignment horizontal="center" vertical="center" wrapText="1"/>
    </xf>
    <xf numFmtId="41" fontId="9" fillId="4" borderId="59" xfId="2" applyFont="1" applyFill="1" applyBorder="1" applyAlignment="1">
      <alignment horizontal="center" vertical="center" wrapText="1"/>
    </xf>
    <xf numFmtId="41" fontId="9" fillId="0" borderId="60" xfId="1" applyFont="1" applyBorder="1" applyAlignment="1">
      <alignment horizontal="center" vertical="center"/>
    </xf>
    <xf numFmtId="0" fontId="9" fillId="0" borderId="61" xfId="0" applyFont="1" applyBorder="1" applyAlignment="1">
      <alignment horizontal="center" vertical="center"/>
    </xf>
    <xf numFmtId="41" fontId="4" fillId="0" borderId="62" xfId="1" applyFont="1" applyBorder="1" applyAlignment="1">
      <alignment horizontal="center" vertical="center"/>
    </xf>
    <xf numFmtId="0" fontId="9" fillId="0" borderId="6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41" fontId="9" fillId="4" borderId="64" xfId="2" applyFont="1" applyFill="1" applyBorder="1" applyAlignment="1">
      <alignment horizontal="center" vertical="center" wrapText="1"/>
    </xf>
    <xf numFmtId="41" fontId="9" fillId="0" borderId="65" xfId="1" applyFont="1" applyBorder="1" applyAlignment="1">
      <alignment horizontal="center" vertical="center"/>
    </xf>
    <xf numFmtId="0" fontId="9" fillId="0" borderId="66" xfId="0" applyFont="1" applyBorder="1" applyAlignment="1">
      <alignment horizontal="center" vertical="center"/>
    </xf>
    <xf numFmtId="41" fontId="4" fillId="0" borderId="48" xfId="1" applyFont="1" applyBorder="1" applyAlignment="1">
      <alignment horizontal="center" vertical="center"/>
    </xf>
    <xf numFmtId="0" fontId="9" fillId="0" borderId="67" xfId="0" applyFont="1" applyBorder="1" applyAlignment="1">
      <alignment horizontal="center" vertical="center"/>
    </xf>
    <xf numFmtId="41" fontId="9" fillId="4" borderId="64" xfId="2" applyFont="1" applyFill="1" applyBorder="1" applyAlignment="1">
      <alignment horizontal="center" vertical="center"/>
    </xf>
    <xf numFmtId="177" fontId="9" fillId="0" borderId="39" xfId="1" applyNumberFormat="1" applyFont="1" applyBorder="1" applyAlignment="1">
      <alignment horizontal="right" vertical="center"/>
    </xf>
    <xf numFmtId="178" fontId="9" fillId="0" borderId="39" xfId="1" applyNumberFormat="1" applyFont="1" applyBorder="1" applyAlignment="1">
      <alignment horizontal="right" vertical="center"/>
    </xf>
    <xf numFmtId="0" fontId="11" fillId="0" borderId="68" xfId="0" applyFont="1" applyBorder="1">
      <alignment vertical="center"/>
    </xf>
    <xf numFmtId="0" fontId="11" fillId="0" borderId="69" xfId="0" applyFont="1" applyBorder="1">
      <alignment vertical="center"/>
    </xf>
    <xf numFmtId="41" fontId="12" fillId="0" borderId="69" xfId="1" applyFont="1" applyBorder="1" applyAlignment="1">
      <alignment horizontal="center" vertical="center"/>
    </xf>
    <xf numFmtId="0" fontId="17" fillId="0" borderId="70" xfId="0" applyFont="1" applyBorder="1">
      <alignment vertical="center"/>
    </xf>
    <xf numFmtId="41" fontId="4" fillId="0" borderId="48" xfId="1" applyFont="1" applyBorder="1">
      <alignment vertical="center"/>
    </xf>
    <xf numFmtId="0" fontId="14" fillId="0" borderId="71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0" borderId="72" xfId="0" applyFont="1" applyBorder="1" applyAlignment="1">
      <alignment horizontal="center" vertical="center"/>
    </xf>
    <xf numFmtId="41" fontId="9" fillId="0" borderId="73" xfId="1" applyFont="1" applyFill="1" applyBorder="1" applyAlignment="1">
      <alignment horizontal="center" vertical="center"/>
    </xf>
    <xf numFmtId="41" fontId="9" fillId="0" borderId="73" xfId="1" applyFont="1" applyBorder="1" applyAlignment="1">
      <alignment horizontal="center" vertical="center"/>
    </xf>
    <xf numFmtId="41" fontId="9" fillId="4" borderId="73" xfId="2" applyFont="1" applyFill="1" applyBorder="1" applyAlignment="1">
      <alignment horizontal="center" vertical="center"/>
    </xf>
    <xf numFmtId="177" fontId="9" fillId="0" borderId="73" xfId="1" applyNumberFormat="1" applyFont="1" applyBorder="1" applyAlignment="1">
      <alignment horizontal="right" vertical="center"/>
    </xf>
    <xf numFmtId="178" fontId="9" fillId="0" borderId="73" xfId="1" applyNumberFormat="1" applyFont="1" applyBorder="1" applyAlignment="1">
      <alignment horizontal="right" vertical="center"/>
    </xf>
    <xf numFmtId="0" fontId="11" fillId="0" borderId="72" xfId="0" applyFont="1" applyBorder="1" applyAlignment="1">
      <alignment horizontal="left" vertical="center"/>
    </xf>
    <xf numFmtId="41" fontId="10" fillId="0" borderId="74" xfId="1" applyFont="1" applyBorder="1">
      <alignment vertical="center"/>
    </xf>
    <xf numFmtId="0" fontId="10" fillId="0" borderId="74" xfId="0" applyFont="1" applyBorder="1">
      <alignment vertical="center"/>
    </xf>
    <xf numFmtId="0" fontId="10" fillId="0" borderId="74" xfId="0" applyFont="1" applyBorder="1" applyAlignment="1">
      <alignment horizontal="center" vertical="center"/>
    </xf>
    <xf numFmtId="41" fontId="12" fillId="0" borderId="74" xfId="1" applyFont="1" applyBorder="1">
      <alignment vertical="center"/>
    </xf>
    <xf numFmtId="0" fontId="12" fillId="0" borderId="75" xfId="0" applyFont="1" applyBorder="1">
      <alignment vertical="center"/>
    </xf>
    <xf numFmtId="41" fontId="6" fillId="0" borderId="71" xfId="1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41" fontId="9" fillId="0" borderId="24" xfId="1" applyFont="1" applyFill="1" applyBorder="1" applyAlignment="1">
      <alignment horizontal="center" vertical="center"/>
    </xf>
    <xf numFmtId="41" fontId="9" fillId="0" borderId="24" xfId="1" applyFont="1" applyBorder="1" applyAlignment="1">
      <alignment horizontal="center" vertical="center"/>
    </xf>
    <xf numFmtId="41" fontId="9" fillId="4" borderId="24" xfId="2" applyFont="1" applyFill="1" applyBorder="1" applyAlignment="1">
      <alignment horizontal="center" vertical="center"/>
    </xf>
    <xf numFmtId="177" fontId="9" fillId="0" borderId="24" xfId="1" applyNumberFormat="1" applyFont="1" applyBorder="1" applyAlignment="1">
      <alignment horizontal="right" vertical="center"/>
    </xf>
    <xf numFmtId="178" fontId="9" fillId="0" borderId="24" xfId="1" applyNumberFormat="1" applyFont="1" applyBorder="1" applyAlignment="1">
      <alignment horizontal="right" vertical="center"/>
    </xf>
    <xf numFmtId="0" fontId="11" fillId="0" borderId="23" xfId="0" applyFont="1" applyBorder="1" applyAlignment="1">
      <alignment horizontal="left" vertical="center"/>
    </xf>
    <xf numFmtId="0" fontId="10" fillId="0" borderId="76" xfId="0" applyFont="1" applyBorder="1">
      <alignment vertical="center"/>
    </xf>
    <xf numFmtId="41" fontId="21" fillId="5" borderId="77" xfId="1" applyFont="1" applyFill="1" applyBorder="1" applyAlignment="1">
      <alignment horizontal="center" vertical="distributed"/>
    </xf>
    <xf numFmtId="41" fontId="6" fillId="0" borderId="30" xfId="1" applyFont="1" applyFill="1" applyBorder="1" applyAlignment="1">
      <alignment horizontal="center" vertical="center"/>
    </xf>
    <xf numFmtId="41" fontId="6" fillId="0" borderId="30" xfId="1" applyNumberFormat="1" applyFont="1" applyBorder="1" applyAlignment="1">
      <alignment horizontal="right" vertical="center"/>
    </xf>
    <xf numFmtId="41" fontId="6" fillId="4" borderId="30" xfId="2" applyFont="1" applyFill="1" applyBorder="1" applyAlignment="1">
      <alignment horizontal="center" vertical="center"/>
    </xf>
    <xf numFmtId="177" fontId="6" fillId="0" borderId="30" xfId="1" applyNumberFormat="1" applyFont="1" applyBorder="1" applyAlignment="1">
      <alignment horizontal="right" vertical="center"/>
    </xf>
    <xf numFmtId="178" fontId="6" fillId="0" borderId="30" xfId="1" applyNumberFormat="1" applyFont="1" applyBorder="1" applyAlignment="1">
      <alignment horizontal="right" vertical="center"/>
    </xf>
    <xf numFmtId="0" fontId="10" fillId="0" borderId="78" xfId="0" applyFont="1" applyBorder="1">
      <alignment vertical="center"/>
    </xf>
    <xf numFmtId="41" fontId="22" fillId="5" borderId="77" xfId="1" applyFont="1" applyFill="1" applyBorder="1" applyAlignment="1">
      <alignment horizontal="center" vertical="distributed"/>
    </xf>
    <xf numFmtId="41" fontId="6" fillId="0" borderId="24" xfId="1" applyFont="1" applyFill="1" applyBorder="1" applyAlignment="1">
      <alignment horizontal="center" vertical="center"/>
    </xf>
    <xf numFmtId="41" fontId="6" fillId="0" borderId="24" xfId="1" applyNumberFormat="1" applyFont="1" applyBorder="1" applyAlignment="1">
      <alignment horizontal="right" vertical="center"/>
    </xf>
    <xf numFmtId="41" fontId="6" fillId="4" borderId="24" xfId="2" applyFont="1" applyFill="1" applyBorder="1" applyAlignment="1">
      <alignment horizontal="center" vertical="center"/>
    </xf>
    <xf numFmtId="177" fontId="6" fillId="0" borderId="24" xfId="1" applyNumberFormat="1" applyFont="1" applyBorder="1" applyAlignment="1">
      <alignment horizontal="right" vertical="center"/>
    </xf>
    <xf numFmtId="178" fontId="6" fillId="0" borderId="24" xfId="1" applyNumberFormat="1" applyFont="1" applyBorder="1" applyAlignment="1">
      <alignment horizontal="right" vertical="center"/>
    </xf>
    <xf numFmtId="0" fontId="10" fillId="0" borderId="79" xfId="0" applyFont="1" applyBorder="1">
      <alignment vertical="center"/>
    </xf>
    <xf numFmtId="41" fontId="22" fillId="5" borderId="0" xfId="1" applyFont="1" applyFill="1" applyBorder="1" applyAlignment="1">
      <alignment horizontal="center" vertical="distributed"/>
    </xf>
    <xf numFmtId="41" fontId="6" fillId="0" borderId="39" xfId="1" applyFont="1" applyFill="1" applyBorder="1" applyAlignment="1">
      <alignment horizontal="center" vertical="center"/>
    </xf>
    <xf numFmtId="41" fontId="6" fillId="0" borderId="39" xfId="1" applyNumberFormat="1" applyFont="1" applyBorder="1" applyAlignment="1">
      <alignment horizontal="right" vertical="center"/>
    </xf>
    <xf numFmtId="41" fontId="6" fillId="4" borderId="39" xfId="2" applyFont="1" applyFill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41" fontId="6" fillId="4" borderId="30" xfId="2" applyFont="1" applyFill="1" applyBorder="1" applyAlignment="1">
      <alignment horizontal="center" vertical="center"/>
    </xf>
    <xf numFmtId="41" fontId="10" fillId="0" borderId="48" xfId="1" applyFont="1" applyBorder="1">
      <alignment vertical="center"/>
    </xf>
    <xf numFmtId="41" fontId="6" fillId="4" borderId="24" xfId="2" applyFont="1" applyFill="1" applyBorder="1" applyAlignment="1">
      <alignment horizontal="center" vertical="center"/>
    </xf>
    <xf numFmtId="177" fontId="6" fillId="0" borderId="39" xfId="1" applyNumberFormat="1" applyFont="1" applyBorder="1" applyAlignment="1">
      <alignment horizontal="right" vertical="center"/>
    </xf>
    <xf numFmtId="178" fontId="6" fillId="0" borderId="39" xfId="1" applyNumberFormat="1" applyFont="1" applyBorder="1" applyAlignment="1">
      <alignment horizontal="right" vertical="center"/>
    </xf>
    <xf numFmtId="0" fontId="10" fillId="0" borderId="80" xfId="0" applyFont="1" applyBorder="1" applyAlignment="1">
      <alignment horizontal="left" vertical="center"/>
    </xf>
    <xf numFmtId="0" fontId="10" fillId="0" borderId="81" xfId="0" applyFont="1" applyBorder="1" applyAlignment="1">
      <alignment horizontal="left" vertical="center"/>
    </xf>
    <xf numFmtId="41" fontId="6" fillId="4" borderId="39" xfId="2" applyFont="1" applyFill="1" applyBorder="1" applyAlignment="1">
      <alignment horizontal="center" vertical="center"/>
    </xf>
    <xf numFmtId="3" fontId="10" fillId="0" borderId="0" xfId="0" applyNumberFormat="1" applyFont="1" applyBorder="1">
      <alignment vertical="center"/>
    </xf>
    <xf numFmtId="41" fontId="10" fillId="0" borderId="0" xfId="1" applyNumberFormat="1" applyFont="1" applyBorder="1">
      <alignment vertical="center"/>
    </xf>
    <xf numFmtId="0" fontId="10" fillId="0" borderId="44" xfId="0" applyFont="1" applyBorder="1" applyAlignment="1">
      <alignment horizontal="center" vertical="center" wrapText="1"/>
    </xf>
    <xf numFmtId="41" fontId="6" fillId="0" borderId="45" xfId="1" applyFont="1" applyFill="1" applyBorder="1" applyAlignment="1">
      <alignment horizontal="center" vertical="center"/>
    </xf>
    <xf numFmtId="41" fontId="6" fillId="0" borderId="45" xfId="1" applyFont="1" applyBorder="1" applyAlignment="1">
      <alignment horizontal="center" vertical="center"/>
    </xf>
    <xf numFmtId="41" fontId="6" fillId="4" borderId="45" xfId="2" applyFont="1" applyFill="1" applyBorder="1" applyAlignment="1">
      <alignment horizontal="center" vertical="center"/>
    </xf>
    <xf numFmtId="177" fontId="6" fillId="0" borderId="45" xfId="1" applyNumberFormat="1" applyFont="1" applyBorder="1" applyAlignment="1">
      <alignment horizontal="right" vertical="center"/>
    </xf>
    <xf numFmtId="178" fontId="6" fillId="0" borderId="45" xfId="1" applyNumberFormat="1" applyFont="1" applyBorder="1" applyAlignment="1">
      <alignment horizontal="right" vertical="center"/>
    </xf>
    <xf numFmtId="0" fontId="10" fillId="0" borderId="52" xfId="0" applyFont="1" applyBorder="1" applyAlignment="1">
      <alignment horizontal="left" vertical="center"/>
    </xf>
    <xf numFmtId="179" fontId="10" fillId="0" borderId="0" xfId="0" applyNumberFormat="1" applyFont="1" applyBorder="1" applyAlignment="1">
      <alignment horizontal="center" vertical="center"/>
    </xf>
    <xf numFmtId="10" fontId="10" fillId="0" borderId="0" xfId="0" applyNumberFormat="1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180" fontId="10" fillId="0" borderId="43" xfId="0" applyNumberFormat="1" applyFont="1" applyBorder="1" applyAlignment="1">
      <alignment horizontal="center" vertical="center"/>
    </xf>
    <xf numFmtId="0" fontId="10" fillId="0" borderId="82" xfId="0" applyFont="1" applyBorder="1">
      <alignment vertical="center"/>
    </xf>
    <xf numFmtId="41" fontId="6" fillId="4" borderId="65" xfId="2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41" fontId="6" fillId="0" borderId="11" xfId="1" applyFont="1" applyFill="1" applyBorder="1" applyAlignment="1">
      <alignment horizontal="center" vertical="center"/>
    </xf>
    <xf numFmtId="177" fontId="6" fillId="0" borderId="11" xfId="1" applyNumberFormat="1" applyFont="1" applyBorder="1" applyAlignment="1">
      <alignment horizontal="right" vertical="center"/>
    </xf>
    <xf numFmtId="178" fontId="6" fillId="0" borderId="11" xfId="1" applyNumberFormat="1" applyFont="1" applyBorder="1" applyAlignment="1">
      <alignment horizontal="right" vertical="center"/>
    </xf>
    <xf numFmtId="0" fontId="10" fillId="0" borderId="83" xfId="0" applyFont="1" applyBorder="1" applyAlignment="1">
      <alignment horizontal="left" vertical="center"/>
    </xf>
    <xf numFmtId="0" fontId="13" fillId="0" borderId="7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41" fontId="9" fillId="0" borderId="4" xfId="1" applyFont="1" applyFill="1" applyBorder="1" applyAlignment="1">
      <alignment horizontal="center" vertical="center"/>
    </xf>
    <xf numFmtId="41" fontId="9" fillId="0" borderId="4" xfId="1" applyFont="1" applyBorder="1" applyAlignment="1">
      <alignment horizontal="center" vertical="center"/>
    </xf>
    <xf numFmtId="41" fontId="9" fillId="4" borderId="4" xfId="2" applyFont="1" applyFill="1" applyBorder="1" applyAlignment="1">
      <alignment horizontal="center" vertical="center"/>
    </xf>
    <xf numFmtId="177" fontId="9" fillId="0" borderId="4" xfId="1" applyNumberFormat="1" applyFont="1" applyBorder="1" applyAlignment="1">
      <alignment horizontal="right" vertical="center"/>
    </xf>
    <xf numFmtId="178" fontId="9" fillId="0" borderId="4" xfId="1" applyNumberFormat="1" applyFont="1" applyBorder="1" applyAlignment="1">
      <alignment horizontal="right" vertical="center"/>
    </xf>
    <xf numFmtId="0" fontId="11" fillId="0" borderId="84" xfId="0" applyFont="1" applyBorder="1" applyAlignment="1">
      <alignment horizontal="left" vertical="center"/>
    </xf>
    <xf numFmtId="41" fontId="10" fillId="0" borderId="84" xfId="1" applyFont="1" applyBorder="1">
      <alignment vertical="center"/>
    </xf>
    <xf numFmtId="0" fontId="10" fillId="0" borderId="84" xfId="0" applyFont="1" applyBorder="1">
      <alignment vertical="center"/>
    </xf>
    <xf numFmtId="0" fontId="10" fillId="0" borderId="84" xfId="0" applyFont="1" applyBorder="1" applyAlignment="1">
      <alignment horizontal="center" vertical="center"/>
    </xf>
    <xf numFmtId="0" fontId="10" fillId="0" borderId="85" xfId="0" applyFont="1" applyBorder="1">
      <alignment vertical="center"/>
    </xf>
    <xf numFmtId="0" fontId="10" fillId="0" borderId="34" xfId="0" applyFont="1" applyBorder="1" applyAlignment="1">
      <alignment horizontal="left" vertical="center"/>
    </xf>
    <xf numFmtId="0" fontId="10" fillId="0" borderId="43" xfId="0" applyFont="1" applyBorder="1" applyAlignment="1">
      <alignment horizontal="left" vertical="center"/>
    </xf>
    <xf numFmtId="181" fontId="6" fillId="0" borderId="30" xfId="1" applyNumberFormat="1" applyFont="1" applyBorder="1" applyAlignment="1">
      <alignment horizontal="right" vertical="center"/>
    </xf>
    <xf numFmtId="0" fontId="12" fillId="0" borderId="34" xfId="0" applyFont="1" applyBorder="1" applyAlignment="1">
      <alignment horizontal="left" vertical="center"/>
    </xf>
    <xf numFmtId="181" fontId="6" fillId="0" borderId="24" xfId="1" applyNumberFormat="1" applyFont="1" applyBorder="1" applyAlignment="1">
      <alignment horizontal="right" vertical="center"/>
    </xf>
    <xf numFmtId="181" fontId="6" fillId="0" borderId="39" xfId="1" applyNumberFormat="1" applyFont="1" applyBorder="1" applyAlignment="1">
      <alignment horizontal="right" vertical="center"/>
    </xf>
    <xf numFmtId="0" fontId="14" fillId="0" borderId="29" xfId="0" applyFont="1" applyBorder="1" applyAlignment="1">
      <alignment horizontal="center" vertical="center"/>
    </xf>
    <xf numFmtId="41" fontId="14" fillId="0" borderId="30" xfId="1" applyFont="1" applyFill="1" applyBorder="1" applyAlignment="1">
      <alignment horizontal="center" vertical="center"/>
    </xf>
    <xf numFmtId="41" fontId="14" fillId="0" borderId="30" xfId="1" applyFont="1" applyBorder="1" applyAlignment="1">
      <alignment horizontal="center" vertical="center"/>
    </xf>
    <xf numFmtId="41" fontId="14" fillId="4" borderId="30" xfId="2" applyFont="1" applyFill="1" applyBorder="1" applyAlignment="1">
      <alignment horizontal="center" vertical="center"/>
    </xf>
    <xf numFmtId="177" fontId="14" fillId="0" borderId="30" xfId="1" applyNumberFormat="1" applyFont="1" applyBorder="1" applyAlignment="1">
      <alignment horizontal="right" vertical="center"/>
    </xf>
    <xf numFmtId="178" fontId="14" fillId="0" borderId="30" xfId="1" applyNumberFormat="1" applyFont="1" applyBorder="1" applyAlignment="1">
      <alignment horizontal="right" vertical="center"/>
    </xf>
    <xf numFmtId="9" fontId="4" fillId="0" borderId="22" xfId="4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 wrapText="1"/>
    </xf>
    <xf numFmtId="0" fontId="12" fillId="0" borderId="81" xfId="0" applyFont="1" applyBorder="1" applyAlignment="1">
      <alignment horizontal="left" vertical="center"/>
    </xf>
    <xf numFmtId="41" fontId="12" fillId="0" borderId="34" xfId="1" applyFont="1" applyBorder="1">
      <alignment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79" xfId="0" applyFont="1" applyFill="1" applyBorder="1">
      <alignment vertical="center"/>
    </xf>
    <xf numFmtId="41" fontId="10" fillId="0" borderId="48" xfId="1" applyFont="1" applyBorder="1" applyAlignment="1">
      <alignment vertical="center" wrapText="1"/>
    </xf>
    <xf numFmtId="0" fontId="4" fillId="0" borderId="86" xfId="0" applyFont="1" applyBorder="1" applyAlignment="1">
      <alignment horizontal="center" vertical="center"/>
    </xf>
    <xf numFmtId="41" fontId="14" fillId="0" borderId="24" xfId="1" applyFont="1" applyFill="1" applyBorder="1" applyAlignment="1">
      <alignment horizontal="center" vertical="center"/>
    </xf>
    <xf numFmtId="41" fontId="14" fillId="4" borderId="24" xfId="2" applyFont="1" applyFill="1" applyBorder="1" applyAlignment="1">
      <alignment horizontal="center" vertical="center"/>
    </xf>
    <xf numFmtId="177" fontId="14" fillId="0" borderId="24" xfId="1" applyNumberFormat="1" applyFont="1" applyBorder="1" applyAlignment="1">
      <alignment horizontal="right" vertical="center"/>
    </xf>
    <xf numFmtId="178" fontId="14" fillId="0" borderId="24" xfId="1" applyNumberFormat="1" applyFont="1" applyBorder="1" applyAlignment="1">
      <alignment horizontal="right" vertical="center"/>
    </xf>
    <xf numFmtId="41" fontId="12" fillId="0" borderId="0" xfId="1" applyFont="1" applyBorder="1">
      <alignment vertical="center"/>
    </xf>
    <xf numFmtId="0" fontId="12" fillId="0" borderId="79" xfId="0" applyFont="1" applyBorder="1">
      <alignment vertical="center"/>
    </xf>
    <xf numFmtId="0" fontId="10" fillId="0" borderId="34" xfId="0" applyFont="1" applyBorder="1" applyAlignment="1">
      <alignment horizontal="left" vertical="center" shrinkToFit="1"/>
    </xf>
    <xf numFmtId="0" fontId="10" fillId="0" borderId="80" xfId="0" applyFont="1" applyBorder="1" applyAlignment="1">
      <alignment horizontal="left" vertical="center" shrinkToFit="1"/>
    </xf>
    <xf numFmtId="0" fontId="10" fillId="0" borderId="0" xfId="0" applyFont="1" applyBorder="1" applyAlignment="1">
      <alignment horizontal="left" vertical="center" shrinkToFit="1"/>
    </xf>
    <xf numFmtId="0" fontId="10" fillId="0" borderId="52" xfId="0" applyFont="1" applyBorder="1" applyAlignment="1">
      <alignment horizontal="left" vertical="center" shrinkToFit="1"/>
    </xf>
    <xf numFmtId="0" fontId="10" fillId="0" borderId="81" xfId="0" applyFont="1" applyBorder="1" applyAlignment="1">
      <alignment horizontal="left" vertical="center" shrinkToFit="1"/>
    </xf>
    <xf numFmtId="41" fontId="6" fillId="0" borderId="63" xfId="1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41" fontId="6" fillId="4" borderId="11" xfId="2" applyFont="1" applyFill="1" applyBorder="1" applyAlignment="1">
      <alignment horizontal="center" vertical="center"/>
    </xf>
    <xf numFmtId="41" fontId="14" fillId="0" borderId="71" xfId="1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87" xfId="0" applyFont="1" applyBorder="1" applyAlignment="1">
      <alignment horizontal="center" vertical="center"/>
    </xf>
    <xf numFmtId="41" fontId="14" fillId="0" borderId="88" xfId="1" applyFont="1" applyBorder="1" applyAlignment="1">
      <alignment horizontal="center" vertical="center"/>
    </xf>
    <xf numFmtId="41" fontId="14" fillId="4" borderId="88" xfId="2" applyFont="1" applyFill="1" applyBorder="1" applyAlignment="1">
      <alignment horizontal="center" vertical="center"/>
    </xf>
    <xf numFmtId="177" fontId="14" fillId="0" borderId="88" xfId="1" applyNumberFormat="1" applyFont="1" applyBorder="1" applyAlignment="1">
      <alignment horizontal="right" vertical="center"/>
    </xf>
    <xf numFmtId="178" fontId="14" fillId="0" borderId="88" xfId="1" applyNumberFormat="1" applyFont="1" applyBorder="1" applyAlignment="1">
      <alignment horizontal="right" vertical="center"/>
    </xf>
    <xf numFmtId="0" fontId="10" fillId="0" borderId="89" xfId="0" applyFont="1" applyBorder="1" applyAlignment="1">
      <alignment horizontal="left" vertical="center"/>
    </xf>
    <xf numFmtId="41" fontId="10" fillId="0" borderId="90" xfId="1" applyFont="1" applyBorder="1">
      <alignment vertical="center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10" fillId="0" borderId="91" xfId="0" applyFont="1" applyBorder="1">
      <alignment vertical="center"/>
    </xf>
    <xf numFmtId="0" fontId="13" fillId="0" borderId="28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/>
    </xf>
    <xf numFmtId="41" fontId="6" fillId="0" borderId="45" xfId="1" applyFont="1" applyFill="1" applyBorder="1" applyAlignment="1">
      <alignment horizontal="center" vertical="center"/>
    </xf>
    <xf numFmtId="41" fontId="15" fillId="4" borderId="45" xfId="2" applyFont="1" applyFill="1" applyBorder="1" applyAlignment="1">
      <alignment horizontal="center" vertical="center"/>
    </xf>
    <xf numFmtId="177" fontId="6" fillId="0" borderId="45" xfId="1" applyNumberFormat="1" applyFont="1" applyBorder="1" applyAlignment="1">
      <alignment horizontal="right" vertical="center"/>
    </xf>
    <xf numFmtId="178" fontId="6" fillId="0" borderId="45" xfId="1" applyNumberFormat="1" applyFont="1" applyBorder="1" applyAlignment="1">
      <alignment horizontal="right" vertical="center"/>
    </xf>
    <xf numFmtId="0" fontId="10" fillId="0" borderId="47" xfId="0" applyFont="1" applyBorder="1" applyAlignment="1">
      <alignment horizontal="left" vertical="center"/>
    </xf>
    <xf numFmtId="41" fontId="23" fillId="0" borderId="48" xfId="1" applyFont="1" applyBorder="1">
      <alignment vertical="center"/>
    </xf>
    <xf numFmtId="0" fontId="13" fillId="0" borderId="22" xfId="0" applyFont="1" applyBorder="1" applyAlignment="1">
      <alignment horizontal="center" vertical="center" wrapText="1"/>
    </xf>
    <xf numFmtId="41" fontId="6" fillId="0" borderId="30" xfId="2" applyFont="1" applyFill="1" applyBorder="1" applyAlignment="1">
      <alignment horizontal="center" vertical="center" wrapText="1"/>
    </xf>
    <xf numFmtId="41" fontId="6" fillId="0" borderId="30" xfId="2" applyFont="1" applyBorder="1" applyAlignment="1">
      <alignment horizontal="center" vertical="center" wrapText="1"/>
    </xf>
    <xf numFmtId="41" fontId="6" fillId="4" borderId="30" xfId="2" applyFont="1" applyFill="1" applyBorder="1" applyAlignment="1">
      <alignment horizontal="center" vertical="center" wrapText="1"/>
    </xf>
    <xf numFmtId="177" fontId="6" fillId="0" borderId="30" xfId="2" applyNumberFormat="1" applyFont="1" applyBorder="1" applyAlignment="1">
      <alignment horizontal="right" vertical="center" wrapText="1"/>
    </xf>
    <xf numFmtId="178" fontId="6" fillId="0" borderId="30" xfId="2" applyNumberFormat="1" applyFont="1" applyBorder="1" applyAlignment="1">
      <alignment horizontal="right" vertical="center" wrapText="1"/>
    </xf>
    <xf numFmtId="41" fontId="4" fillId="0" borderId="48" xfId="1" applyFont="1" applyFill="1" applyBorder="1">
      <alignment vertical="center"/>
    </xf>
    <xf numFmtId="41" fontId="6" fillId="0" borderId="24" xfId="2" applyFont="1" applyFill="1" applyBorder="1" applyAlignment="1">
      <alignment horizontal="center" vertical="center" wrapText="1"/>
    </xf>
    <xf numFmtId="41" fontId="6" fillId="0" borderId="24" xfId="2" applyFont="1" applyBorder="1" applyAlignment="1">
      <alignment horizontal="center" vertical="center" wrapText="1"/>
    </xf>
    <xf numFmtId="41" fontId="6" fillId="4" borderId="24" xfId="2" applyFont="1" applyFill="1" applyBorder="1" applyAlignment="1">
      <alignment horizontal="center" vertical="center" wrapText="1"/>
    </xf>
    <xf numFmtId="177" fontId="6" fillId="0" borderId="24" xfId="2" applyNumberFormat="1" applyFont="1" applyBorder="1" applyAlignment="1">
      <alignment horizontal="right" vertical="center" wrapText="1"/>
    </xf>
    <xf numFmtId="178" fontId="6" fillId="0" borderId="24" xfId="2" applyNumberFormat="1" applyFont="1" applyBorder="1" applyAlignment="1">
      <alignment horizontal="right" vertical="center" wrapText="1"/>
    </xf>
    <xf numFmtId="41" fontId="6" fillId="0" borderId="39" xfId="2" applyFont="1" applyFill="1" applyBorder="1" applyAlignment="1">
      <alignment horizontal="center" vertical="center" wrapText="1"/>
    </xf>
    <xf numFmtId="41" fontId="6" fillId="0" borderId="39" xfId="2" applyFont="1" applyBorder="1" applyAlignment="1">
      <alignment horizontal="center" vertical="center" wrapText="1"/>
    </xf>
    <xf numFmtId="41" fontId="6" fillId="4" borderId="39" xfId="2" applyFont="1" applyFill="1" applyBorder="1" applyAlignment="1">
      <alignment horizontal="center" vertical="center" wrapText="1"/>
    </xf>
    <xf numFmtId="177" fontId="6" fillId="0" borderId="39" xfId="2" applyNumberFormat="1" applyFont="1" applyBorder="1" applyAlignment="1">
      <alignment horizontal="right" vertical="center" wrapText="1"/>
    </xf>
    <xf numFmtId="178" fontId="6" fillId="0" borderId="39" xfId="2" applyNumberFormat="1" applyFont="1" applyBorder="1" applyAlignment="1">
      <alignment horizontal="right" vertical="center" wrapText="1"/>
    </xf>
    <xf numFmtId="0" fontId="10" fillId="0" borderId="29" xfId="0" applyFont="1" applyBorder="1" applyAlignment="1">
      <alignment horizontal="center" vertical="center" wrapText="1" shrinkToFit="1"/>
    </xf>
    <xf numFmtId="41" fontId="6" fillId="0" borderId="30" xfId="2" applyFont="1" applyFill="1" applyBorder="1" applyAlignment="1">
      <alignment horizontal="center" vertical="center"/>
    </xf>
    <xf numFmtId="41" fontId="6" fillId="0" borderId="30" xfId="2" applyFont="1" applyBorder="1" applyAlignment="1">
      <alignment horizontal="center" vertical="center"/>
    </xf>
    <xf numFmtId="177" fontId="6" fillId="0" borderId="30" xfId="2" applyNumberFormat="1" applyFont="1" applyBorder="1" applyAlignment="1">
      <alignment horizontal="right" vertical="center"/>
    </xf>
    <xf numFmtId="178" fontId="6" fillId="0" borderId="30" xfId="2" applyNumberFormat="1" applyFont="1" applyBorder="1" applyAlignment="1">
      <alignment horizontal="right" vertical="center"/>
    </xf>
    <xf numFmtId="0" fontId="10" fillId="0" borderId="23" xfId="0" applyFont="1" applyBorder="1" applyAlignment="1">
      <alignment horizontal="center" vertical="center" shrinkToFit="1"/>
    </xf>
    <xf numFmtId="41" fontId="6" fillId="0" borderId="24" xfId="2" applyFont="1" applyFill="1" applyBorder="1" applyAlignment="1">
      <alignment horizontal="center" vertical="center"/>
    </xf>
    <xf numFmtId="41" fontId="6" fillId="0" borderId="24" xfId="2" applyFont="1" applyBorder="1" applyAlignment="1">
      <alignment horizontal="center" vertical="center"/>
    </xf>
    <xf numFmtId="177" fontId="6" fillId="0" borderId="24" xfId="2" applyNumberFormat="1" applyFont="1" applyBorder="1" applyAlignment="1">
      <alignment horizontal="right" vertical="center"/>
    </xf>
    <xf numFmtId="178" fontId="6" fillId="0" borderId="24" xfId="2" applyNumberFormat="1" applyFont="1" applyBorder="1" applyAlignment="1">
      <alignment horizontal="right" vertical="center"/>
    </xf>
    <xf numFmtId="0" fontId="10" fillId="0" borderId="52" xfId="0" applyFont="1" applyFill="1" applyBorder="1" applyAlignment="1">
      <alignment horizontal="left" vertical="center"/>
    </xf>
    <xf numFmtId="0" fontId="4" fillId="0" borderId="22" xfId="0" applyFont="1" applyBorder="1">
      <alignment vertical="center"/>
    </xf>
    <xf numFmtId="41" fontId="6" fillId="0" borderId="11" xfId="2" applyFont="1" applyFill="1" applyBorder="1" applyAlignment="1">
      <alignment horizontal="center" vertical="center"/>
    </xf>
    <xf numFmtId="41" fontId="6" fillId="0" borderId="11" xfId="2" applyFont="1" applyBorder="1" applyAlignment="1">
      <alignment horizontal="center" vertical="center"/>
    </xf>
    <xf numFmtId="177" fontId="6" fillId="0" borderId="11" xfId="2" applyNumberFormat="1" applyFont="1" applyBorder="1" applyAlignment="1">
      <alignment horizontal="right" vertical="center"/>
    </xf>
    <xf numFmtId="178" fontId="6" fillId="0" borderId="11" xfId="2" applyNumberFormat="1" applyFont="1" applyBorder="1" applyAlignment="1">
      <alignment horizontal="right" vertical="center"/>
    </xf>
    <xf numFmtId="0" fontId="10" fillId="0" borderId="54" xfId="0" applyFont="1" applyBorder="1" applyAlignment="1">
      <alignment horizontal="left" vertical="center"/>
    </xf>
    <xf numFmtId="41" fontId="10" fillId="0" borderId="54" xfId="2" applyFont="1" applyBorder="1">
      <alignment vertical="center"/>
    </xf>
    <xf numFmtId="0" fontId="10" fillId="0" borderId="54" xfId="0" applyFont="1" applyBorder="1">
      <alignment vertical="center"/>
    </xf>
    <xf numFmtId="0" fontId="10" fillId="0" borderId="92" xfId="0" applyFont="1" applyBorder="1">
      <alignment vertical="center"/>
    </xf>
    <xf numFmtId="0" fontId="15" fillId="0" borderId="87" xfId="0" applyFont="1" applyBorder="1" applyAlignment="1">
      <alignment horizontal="center" vertical="center" wrapText="1"/>
    </xf>
    <xf numFmtId="41" fontId="6" fillId="0" borderId="88" xfId="1" applyFont="1" applyFill="1" applyBorder="1" applyAlignment="1">
      <alignment vertical="center"/>
    </xf>
    <xf numFmtId="41" fontId="6" fillId="0" borderId="88" xfId="1" applyFont="1" applyBorder="1" applyAlignment="1">
      <alignment vertical="center"/>
    </xf>
    <xf numFmtId="41" fontId="6" fillId="4" borderId="88" xfId="2" applyFont="1" applyFill="1" applyBorder="1" applyAlignment="1">
      <alignment vertical="center"/>
    </xf>
    <xf numFmtId="177" fontId="6" fillId="0" borderId="88" xfId="1" applyNumberFormat="1" applyFont="1" applyBorder="1" applyAlignment="1">
      <alignment horizontal="right" vertical="center"/>
    </xf>
    <xf numFmtId="178" fontId="6" fillId="0" borderId="88" xfId="1" applyNumberFormat="1" applyFont="1" applyBorder="1" applyAlignment="1">
      <alignment horizontal="right" vertical="center"/>
    </xf>
    <xf numFmtId="41" fontId="6" fillId="0" borderId="39" xfId="2" applyFont="1" applyFill="1" applyBorder="1" applyAlignment="1">
      <alignment horizontal="center" vertical="center"/>
    </xf>
    <xf numFmtId="41" fontId="6" fillId="0" borderId="39" xfId="2" applyFont="1" applyBorder="1" applyAlignment="1">
      <alignment horizontal="center" vertical="center"/>
    </xf>
    <xf numFmtId="177" fontId="6" fillId="0" borderId="39" xfId="2" applyNumberFormat="1" applyFont="1" applyBorder="1" applyAlignment="1">
      <alignment horizontal="right" vertical="center"/>
    </xf>
    <xf numFmtId="178" fontId="6" fillId="0" borderId="39" xfId="2" applyNumberFormat="1" applyFont="1" applyBorder="1" applyAlignment="1">
      <alignment horizontal="right" vertical="center"/>
    </xf>
    <xf numFmtId="0" fontId="10" fillId="0" borderId="43" xfId="0" applyFont="1" applyFill="1" applyBorder="1" applyAlignment="1">
      <alignment horizontal="left" vertical="center"/>
    </xf>
    <xf numFmtId="0" fontId="10" fillId="0" borderId="43" xfId="0" applyFont="1" applyFill="1" applyBorder="1">
      <alignment vertical="center"/>
    </xf>
    <xf numFmtId="0" fontId="10" fillId="0" borderId="82" xfId="0" applyFont="1" applyFill="1" applyBorder="1">
      <alignment vertical="center"/>
    </xf>
    <xf numFmtId="41" fontId="6" fillId="0" borderId="45" xfId="2" applyFont="1" applyFill="1" applyBorder="1" applyAlignment="1">
      <alignment horizontal="center" vertical="center"/>
    </xf>
    <xf numFmtId="41" fontId="6" fillId="0" borderId="45" xfId="2" applyFont="1" applyBorder="1" applyAlignment="1">
      <alignment horizontal="center" vertical="center"/>
    </xf>
    <xf numFmtId="177" fontId="6" fillId="0" borderId="45" xfId="2" applyNumberFormat="1" applyFont="1" applyBorder="1" applyAlignment="1">
      <alignment horizontal="right" vertical="center"/>
    </xf>
    <xf numFmtId="178" fontId="6" fillId="0" borderId="45" xfId="2" applyNumberFormat="1" applyFont="1" applyBorder="1" applyAlignment="1">
      <alignment horizontal="right" vertical="center"/>
    </xf>
    <xf numFmtId="0" fontId="4" fillId="0" borderId="22" xfId="0" applyFont="1" applyBorder="1" applyAlignment="1">
      <alignment horizontal="center" vertical="center" shrinkToFit="1"/>
    </xf>
    <xf numFmtId="0" fontId="10" fillId="0" borderId="50" xfId="0" applyFont="1" applyBorder="1" applyAlignment="1">
      <alignment horizontal="center" vertical="center"/>
    </xf>
    <xf numFmtId="41" fontId="6" fillId="0" borderId="45" xfId="2" applyFont="1" applyFill="1" applyBorder="1" applyAlignment="1">
      <alignment vertical="center"/>
    </xf>
    <xf numFmtId="41" fontId="6" fillId="0" borderId="45" xfId="2" applyFont="1" applyBorder="1" applyAlignment="1">
      <alignment vertical="center"/>
    </xf>
    <xf numFmtId="41" fontId="6" fillId="4" borderId="45" xfId="2" applyFont="1" applyFill="1" applyBorder="1" applyAlignment="1">
      <alignment vertical="center"/>
    </xf>
    <xf numFmtId="177" fontId="6" fillId="0" borderId="45" xfId="2" applyNumberFormat="1" applyFont="1" applyBorder="1" applyAlignment="1">
      <alignment horizontal="right" vertical="center"/>
    </xf>
    <xf numFmtId="178" fontId="6" fillId="0" borderId="45" xfId="2" applyNumberFormat="1" applyFont="1" applyBorder="1" applyAlignment="1">
      <alignment horizontal="right" vertical="center"/>
    </xf>
    <xf numFmtId="0" fontId="14" fillId="0" borderId="28" xfId="0" applyFont="1" applyBorder="1" applyAlignment="1">
      <alignment horizontal="center" vertical="center" wrapText="1"/>
    </xf>
    <xf numFmtId="41" fontId="6" fillId="4" borderId="45" xfId="2" applyFont="1" applyFill="1" applyBorder="1" applyAlignment="1">
      <alignment horizontal="center" vertical="center"/>
    </xf>
    <xf numFmtId="0" fontId="14" fillId="0" borderId="22" xfId="0" applyFont="1" applyBorder="1" applyAlignment="1">
      <alignment horizontal="center" vertical="center" wrapText="1"/>
    </xf>
    <xf numFmtId="178" fontId="6" fillId="0" borderId="30" xfId="2" applyNumberFormat="1" applyFont="1" applyBorder="1" applyAlignment="1">
      <alignment vertical="center"/>
    </xf>
    <xf numFmtId="0" fontId="4" fillId="0" borderId="23" xfId="0" applyFont="1" applyBorder="1">
      <alignment vertical="center"/>
    </xf>
    <xf numFmtId="0" fontId="6" fillId="0" borderId="24" xfId="2" applyNumberFormat="1" applyFont="1" applyBorder="1" applyAlignment="1">
      <alignment vertical="center"/>
    </xf>
    <xf numFmtId="178" fontId="6" fillId="0" borderId="24" xfId="2" applyNumberFormat="1" applyFont="1" applyBorder="1" applyAlignment="1">
      <alignment vertical="center"/>
    </xf>
    <xf numFmtId="0" fontId="10" fillId="0" borderId="38" xfId="0" applyFont="1" applyBorder="1" applyAlignment="1">
      <alignment horizontal="center" vertical="center" wrapText="1"/>
    </xf>
    <xf numFmtId="178" fontId="6" fillId="0" borderId="39" xfId="2" applyNumberFormat="1" applyFont="1" applyBorder="1" applyAlignment="1">
      <alignment vertical="center"/>
    </xf>
    <xf numFmtId="41" fontId="10" fillId="0" borderId="0" xfId="0" applyNumberFormat="1" applyFont="1" applyBorder="1" applyAlignment="1">
      <alignment horizontal="center" vertical="center"/>
    </xf>
    <xf numFmtId="41" fontId="6" fillId="0" borderId="30" xfId="1" applyFont="1" applyFill="1" applyBorder="1" applyAlignment="1">
      <alignment horizontal="center" vertical="center" wrapText="1"/>
    </xf>
    <xf numFmtId="41" fontId="6" fillId="0" borderId="39" xfId="1" applyFont="1" applyFill="1" applyBorder="1" applyAlignment="1">
      <alignment horizontal="center" vertical="center" wrapText="1"/>
    </xf>
    <xf numFmtId="0" fontId="4" fillId="0" borderId="71" xfId="0" applyFont="1" applyBorder="1">
      <alignment vertical="center"/>
    </xf>
    <xf numFmtId="0" fontId="10" fillId="0" borderId="93" xfId="0" applyFont="1" applyBorder="1" applyAlignment="1">
      <alignment horizontal="left" vertical="center"/>
    </xf>
    <xf numFmtId="0" fontId="12" fillId="0" borderId="23" xfId="0" applyFont="1" applyBorder="1" applyAlignment="1">
      <alignment horizontal="left" vertical="center"/>
    </xf>
    <xf numFmtId="41" fontId="12" fillId="0" borderId="0" xfId="2" applyFont="1" applyBorder="1">
      <alignment vertical="center"/>
    </xf>
    <xf numFmtId="0" fontId="12" fillId="0" borderId="0" xfId="0" applyFont="1" applyBorder="1">
      <alignment vertical="center"/>
    </xf>
    <xf numFmtId="0" fontId="12" fillId="0" borderId="80" xfId="0" applyFont="1" applyBorder="1" applyAlignment="1">
      <alignment horizontal="left" vertical="center"/>
    </xf>
    <xf numFmtId="41" fontId="6" fillId="0" borderId="30" xfId="1" applyFont="1" applyFill="1" applyBorder="1" applyAlignment="1">
      <alignment horizontal="center" vertical="center"/>
    </xf>
    <xf numFmtId="177" fontId="6" fillId="0" borderId="30" xfId="1" applyNumberFormat="1" applyFont="1" applyBorder="1" applyAlignment="1">
      <alignment horizontal="right" vertical="center"/>
    </xf>
    <xf numFmtId="178" fontId="6" fillId="0" borderId="30" xfId="1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10" fillId="0" borderId="52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/>
    </xf>
    <xf numFmtId="0" fontId="6" fillId="0" borderId="87" xfId="0" applyFont="1" applyBorder="1" applyAlignment="1">
      <alignment horizontal="center" vertical="center"/>
    </xf>
    <xf numFmtId="41" fontId="15" fillId="4" borderId="88" xfId="2" applyFont="1" applyFill="1" applyBorder="1" applyAlignment="1">
      <alignment vertical="center"/>
    </xf>
    <xf numFmtId="0" fontId="10" fillId="0" borderId="90" xfId="0" applyFont="1" applyBorder="1" applyAlignment="1">
      <alignment horizontal="left" vertical="center"/>
    </xf>
    <xf numFmtId="0" fontId="16" fillId="0" borderId="90" xfId="0" applyFont="1" applyBorder="1" applyAlignment="1">
      <alignment horizontal="center" vertical="center"/>
    </xf>
    <xf numFmtId="0" fontId="10" fillId="0" borderId="90" xfId="0" quotePrefix="1" applyFont="1" applyBorder="1" applyAlignment="1">
      <alignment horizontal="center" vertical="center"/>
    </xf>
    <xf numFmtId="0" fontId="10" fillId="0" borderId="23" xfId="0" applyFont="1" applyBorder="1" applyAlignment="1">
      <alignment horizontal="left" vertical="center" wrapText="1"/>
    </xf>
    <xf numFmtId="0" fontId="6" fillId="0" borderId="36" xfId="0" applyFont="1" applyBorder="1" applyAlignment="1">
      <alignment horizontal="center" vertical="center"/>
    </xf>
    <xf numFmtId="0" fontId="10" fillId="0" borderId="81" xfId="0" applyFont="1" applyBorder="1" applyAlignment="1">
      <alignment horizontal="left" vertical="center" wrapText="1"/>
    </xf>
    <xf numFmtId="0" fontId="6" fillId="0" borderId="37" xfId="0" applyFont="1" applyBorder="1" applyAlignment="1">
      <alignment horizontal="center" vertical="center"/>
    </xf>
    <xf numFmtId="41" fontId="6" fillId="0" borderId="94" xfId="1" applyFont="1" applyBorder="1" applyAlignment="1">
      <alignment horizontal="center" vertical="center"/>
    </xf>
    <xf numFmtId="0" fontId="11" fillId="0" borderId="52" xfId="0" applyFont="1" applyBorder="1" applyAlignment="1">
      <alignment horizontal="left" vertical="center"/>
    </xf>
    <xf numFmtId="0" fontId="6" fillId="0" borderId="38" xfId="0" applyFont="1" applyBorder="1" applyAlignment="1">
      <alignment horizontal="center" vertical="center"/>
    </xf>
    <xf numFmtId="0" fontId="11" fillId="0" borderId="80" xfId="0" applyFont="1" applyBorder="1" applyAlignment="1">
      <alignment horizontal="left" vertical="center"/>
    </xf>
    <xf numFmtId="0" fontId="10" fillId="0" borderId="52" xfId="0" applyFont="1" applyFill="1" applyBorder="1" applyAlignment="1">
      <alignment horizontal="left" vertical="center" wrapText="1"/>
    </xf>
    <xf numFmtId="41" fontId="4" fillId="4" borderId="48" xfId="1" applyFont="1" applyFill="1" applyBorder="1">
      <alignment vertical="center"/>
    </xf>
    <xf numFmtId="0" fontId="24" fillId="0" borderId="28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 wrapText="1"/>
    </xf>
    <xf numFmtId="41" fontId="6" fillId="0" borderId="45" xfId="1" applyFont="1" applyFill="1" applyBorder="1" applyAlignment="1">
      <alignment vertical="center"/>
    </xf>
    <xf numFmtId="41" fontId="6" fillId="0" borderId="45" xfId="1" applyFont="1" applyBorder="1" applyAlignment="1">
      <alignment vertical="center"/>
    </xf>
    <xf numFmtId="0" fontId="24" fillId="0" borderId="22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 wrapText="1"/>
    </xf>
    <xf numFmtId="0" fontId="12" fillId="0" borderId="79" xfId="0" applyFont="1" applyFill="1" applyBorder="1">
      <alignment vertical="center"/>
    </xf>
    <xf numFmtId="0" fontId="6" fillId="0" borderId="37" xfId="0" applyFont="1" applyBorder="1" applyAlignment="1">
      <alignment horizontal="center" vertical="center" wrapText="1"/>
    </xf>
    <xf numFmtId="0" fontId="12" fillId="0" borderId="23" xfId="0" quotePrefix="1" applyFont="1" applyFill="1" applyBorder="1" applyAlignment="1">
      <alignment horizontal="left" vertical="center" wrapText="1"/>
    </xf>
    <xf numFmtId="41" fontId="12" fillId="0" borderId="0" xfId="2" applyFont="1" applyFill="1" applyBorder="1">
      <alignment vertical="center"/>
    </xf>
    <xf numFmtId="0" fontId="12" fillId="0" borderId="0" xfId="0" applyFont="1" applyFill="1" applyBorder="1">
      <alignment vertical="center"/>
    </xf>
    <xf numFmtId="0" fontId="18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quotePrefix="1" applyFont="1" applyFill="1" applyBorder="1" applyAlignment="1">
      <alignment horizontal="center" vertical="center"/>
    </xf>
    <xf numFmtId="0" fontId="12" fillId="0" borderId="23" xfId="0" quotePrefix="1" applyFont="1" applyBorder="1" applyAlignment="1">
      <alignment horizontal="left" vertical="center" wrapText="1"/>
    </xf>
    <xf numFmtId="0" fontId="12" fillId="0" borderId="52" xfId="0" quotePrefix="1" applyFont="1" applyBorder="1" applyAlignment="1">
      <alignment horizontal="left" vertical="center" wrapText="1"/>
    </xf>
    <xf numFmtId="0" fontId="12" fillId="0" borderId="0" xfId="0" quotePrefix="1" applyFont="1" applyBorder="1" applyAlignment="1">
      <alignment horizontal="left" vertical="center" wrapText="1"/>
    </xf>
    <xf numFmtId="0" fontId="23" fillId="0" borderId="22" xfId="0" applyFont="1" applyBorder="1" applyAlignment="1">
      <alignment horizontal="center" vertical="center"/>
    </xf>
    <xf numFmtId="41" fontId="6" fillId="4" borderId="24" xfId="2" applyFont="1" applyFill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10" fillId="0" borderId="23" xfId="0" quotePrefix="1" applyFont="1" applyBorder="1" applyAlignment="1">
      <alignment horizontal="left" vertical="center" wrapText="1"/>
    </xf>
    <xf numFmtId="0" fontId="23" fillId="0" borderId="22" xfId="0" applyFont="1" applyBorder="1" applyAlignment="1">
      <alignment horizontal="center" vertical="top"/>
    </xf>
    <xf numFmtId="0" fontId="10" fillId="0" borderId="29" xfId="0" applyFont="1" applyBorder="1" applyAlignment="1">
      <alignment horizontal="left" vertical="center" wrapText="1"/>
    </xf>
    <xf numFmtId="0" fontId="10" fillId="0" borderId="23" xfId="0" quotePrefix="1" applyFont="1" applyBorder="1" applyAlignment="1">
      <alignment horizontal="left" vertical="center"/>
    </xf>
    <xf numFmtId="0" fontId="10" fillId="0" borderId="50" xfId="0" quotePrefix="1" applyFont="1" applyBorder="1" applyAlignment="1">
      <alignment horizontal="left" vertical="center"/>
    </xf>
    <xf numFmtId="0" fontId="6" fillId="0" borderId="29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 shrinkToFit="1"/>
    </xf>
    <xf numFmtId="0" fontId="6" fillId="0" borderId="29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24" xfId="2" applyNumberFormat="1" applyFont="1" applyBorder="1" applyAlignment="1">
      <alignment horizontal="right" vertical="center"/>
    </xf>
    <xf numFmtId="0" fontId="6" fillId="0" borderId="39" xfId="2" applyNumberFormat="1" applyFont="1" applyBorder="1" applyAlignment="1">
      <alignment horizontal="right" vertical="center"/>
    </xf>
    <xf numFmtId="0" fontId="10" fillId="0" borderId="0" xfId="0" applyFont="1" applyFill="1" applyBorder="1" applyAlignment="1">
      <alignment horizontal="left" vertical="top" wrapText="1"/>
    </xf>
    <xf numFmtId="41" fontId="6" fillId="4" borderId="30" xfId="2" applyFont="1" applyFill="1" applyBorder="1" applyAlignment="1">
      <alignment vertical="center"/>
    </xf>
    <xf numFmtId="182" fontId="6" fillId="0" borderId="30" xfId="2" applyNumberFormat="1" applyFont="1" applyBorder="1" applyAlignment="1">
      <alignment horizontal="right" vertical="center"/>
    </xf>
    <xf numFmtId="41" fontId="6" fillId="4" borderId="24" xfId="2" applyFont="1" applyFill="1" applyBorder="1" applyAlignment="1">
      <alignment vertical="center"/>
    </xf>
    <xf numFmtId="182" fontId="6" fillId="0" borderId="39" xfId="2" applyNumberFormat="1" applyFont="1" applyBorder="1" applyAlignment="1">
      <alignment horizontal="right" vertical="center"/>
    </xf>
    <xf numFmtId="182" fontId="6" fillId="0" borderId="45" xfId="1" applyNumberFormat="1" applyFont="1" applyBorder="1" applyAlignment="1">
      <alignment horizontal="right" vertical="center"/>
    </xf>
    <xf numFmtId="0" fontId="23" fillId="0" borderId="23" xfId="0" applyFont="1" applyBorder="1" applyAlignment="1">
      <alignment horizontal="center" vertical="center" wrapText="1"/>
    </xf>
    <xf numFmtId="41" fontId="6" fillId="0" borderId="30" xfId="2" applyFont="1" applyFill="1" applyBorder="1" applyAlignment="1">
      <alignment horizontal="right" vertical="center"/>
    </xf>
    <xf numFmtId="177" fontId="4" fillId="0" borderId="30" xfId="0" applyNumberFormat="1" applyFont="1" applyBorder="1" applyAlignment="1">
      <alignment horizontal="right" vertical="center"/>
    </xf>
    <xf numFmtId="177" fontId="4" fillId="4" borderId="30" xfId="0" applyNumberFormat="1" applyFont="1" applyFill="1" applyBorder="1" applyAlignment="1">
      <alignment horizontal="right" vertical="center"/>
    </xf>
    <xf numFmtId="181" fontId="6" fillId="0" borderId="30" xfId="2" applyNumberFormat="1" applyFont="1" applyBorder="1" applyAlignment="1">
      <alignment horizontal="right" vertical="center"/>
    </xf>
    <xf numFmtId="0" fontId="10" fillId="0" borderId="81" xfId="0" applyFont="1" applyFill="1" applyBorder="1" applyAlignment="1">
      <alignment horizontal="left" vertical="center"/>
    </xf>
    <xf numFmtId="0" fontId="10" fillId="0" borderId="34" xfId="0" applyFont="1" applyFill="1" applyBorder="1">
      <alignment vertical="center"/>
    </xf>
    <xf numFmtId="0" fontId="10" fillId="0" borderId="78" xfId="0" applyFont="1" applyFill="1" applyBorder="1">
      <alignment vertical="center"/>
    </xf>
    <xf numFmtId="41" fontId="6" fillId="0" borderId="24" xfId="2" applyFont="1" applyFill="1" applyBorder="1" applyAlignment="1">
      <alignment horizontal="right" vertical="center"/>
    </xf>
    <xf numFmtId="177" fontId="4" fillId="0" borderId="24" xfId="0" applyNumberFormat="1" applyFont="1" applyBorder="1" applyAlignment="1">
      <alignment horizontal="right" vertical="center"/>
    </xf>
    <xf numFmtId="177" fontId="4" fillId="4" borderId="24" xfId="0" applyNumberFormat="1" applyFont="1" applyFill="1" applyBorder="1" applyAlignment="1">
      <alignment horizontal="right" vertical="center"/>
    </xf>
    <xf numFmtId="181" fontId="6" fillId="0" borderId="24" xfId="2" applyNumberFormat="1" applyFont="1" applyBorder="1" applyAlignment="1">
      <alignment horizontal="right" vertical="center"/>
    </xf>
    <xf numFmtId="0" fontId="13" fillId="0" borderId="28" xfId="0" applyFont="1" applyFill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41" fontId="6" fillId="4" borderId="93" xfId="2" applyFont="1" applyFill="1" applyBorder="1" applyAlignment="1">
      <alignment horizontal="center" vertical="center"/>
    </xf>
    <xf numFmtId="181" fontId="6" fillId="0" borderId="45" xfId="1" applyNumberFormat="1" applyFont="1" applyBorder="1" applyAlignment="1">
      <alignment horizontal="right" vertical="center"/>
    </xf>
    <xf numFmtId="41" fontId="12" fillId="0" borderId="47" xfId="1" applyFont="1" applyBorder="1">
      <alignment vertical="center"/>
    </xf>
    <xf numFmtId="0" fontId="12" fillId="0" borderId="76" xfId="0" applyFont="1" applyBorder="1">
      <alignment vertical="center"/>
    </xf>
    <xf numFmtId="0" fontId="4" fillId="0" borderId="22" xfId="0" applyFont="1" applyFill="1" applyBorder="1" applyAlignment="1">
      <alignment horizontal="center" vertical="center"/>
    </xf>
    <xf numFmtId="0" fontId="10" fillId="0" borderId="80" xfId="0" applyFont="1" applyFill="1" applyBorder="1" applyAlignment="1">
      <alignment horizontal="left" vertical="center"/>
    </xf>
    <xf numFmtId="0" fontId="13" fillId="0" borderId="22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 wrapText="1"/>
    </xf>
    <xf numFmtId="0" fontId="6" fillId="0" borderId="53" xfId="0" applyFont="1" applyBorder="1" applyAlignment="1">
      <alignment horizontal="center" vertical="center" wrapText="1"/>
    </xf>
    <xf numFmtId="41" fontId="6" fillId="0" borderId="24" xfId="1" applyFont="1" applyFill="1" applyBorder="1" applyAlignment="1">
      <alignment horizontal="center" vertical="center"/>
    </xf>
    <xf numFmtId="183" fontId="6" fillId="0" borderId="24" xfId="1" applyNumberFormat="1" applyFont="1" applyBorder="1" applyAlignment="1">
      <alignment horizontal="right" vertical="center"/>
    </xf>
    <xf numFmtId="0" fontId="10" fillId="0" borderId="47" xfId="0" quotePrefix="1" applyFont="1" applyFill="1" applyBorder="1" applyAlignment="1">
      <alignment horizontal="center" vertical="center"/>
    </xf>
    <xf numFmtId="41" fontId="10" fillId="0" borderId="47" xfId="2" applyFont="1" applyFill="1" applyBorder="1">
      <alignment vertical="center"/>
    </xf>
    <xf numFmtId="0" fontId="10" fillId="0" borderId="76" xfId="0" applyFont="1" applyFill="1" applyBorder="1">
      <alignment vertical="center"/>
    </xf>
    <xf numFmtId="0" fontId="4" fillId="0" borderId="22" xfId="0" applyFont="1" applyBorder="1" applyAlignment="1">
      <alignment vertical="center"/>
    </xf>
    <xf numFmtId="182" fontId="6" fillId="0" borderId="30" xfId="1" applyNumberFormat="1" applyFont="1" applyBorder="1" applyAlignment="1">
      <alignment horizontal="right" vertical="center"/>
    </xf>
    <xf numFmtId="41" fontId="10" fillId="0" borderId="34" xfId="0" applyNumberFormat="1" applyFont="1" applyFill="1" applyBorder="1">
      <alignment vertical="center"/>
    </xf>
    <xf numFmtId="182" fontId="6" fillId="0" borderId="24" xfId="1" applyNumberFormat="1" applyFont="1" applyBorder="1" applyAlignment="1">
      <alignment horizontal="right" vertical="center"/>
    </xf>
    <xf numFmtId="0" fontId="4" fillId="0" borderId="37" xfId="0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182" fontId="4" fillId="0" borderId="24" xfId="0" applyNumberFormat="1" applyFont="1" applyBorder="1" applyAlignment="1">
      <alignment horizontal="right" vertical="center"/>
    </xf>
    <xf numFmtId="0" fontId="10" fillId="0" borderId="52" xfId="0" applyFont="1" applyFill="1" applyBorder="1" applyAlignment="1">
      <alignment horizontal="left" vertical="center" shrinkToFit="1"/>
    </xf>
    <xf numFmtId="3" fontId="10" fillId="0" borderId="0" xfId="0" applyNumberFormat="1" applyFont="1" applyFill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10" fillId="0" borderId="93" xfId="0" applyFont="1" applyFill="1" applyBorder="1" applyAlignment="1">
      <alignment horizontal="left" vertical="center"/>
    </xf>
    <xf numFmtId="0" fontId="10" fillId="0" borderId="34" xfId="0" quotePrefix="1" applyFont="1" applyFill="1" applyBorder="1" applyAlignment="1">
      <alignment horizontal="center" vertical="center"/>
    </xf>
    <xf numFmtId="41" fontId="10" fillId="0" borderId="48" xfId="1" applyFont="1" applyFill="1" applyBorder="1" applyAlignment="1">
      <alignment horizontal="center" vertical="center"/>
    </xf>
    <xf numFmtId="41" fontId="10" fillId="0" borderId="0" xfId="2" applyFont="1" applyFill="1" applyBorder="1" applyAlignment="1">
      <alignment horizontal="right" vertical="center"/>
    </xf>
    <xf numFmtId="0" fontId="10" fillId="0" borderId="80" xfId="0" applyFont="1" applyFill="1" applyBorder="1" applyAlignment="1">
      <alignment horizontal="left" vertical="center" wrapText="1"/>
    </xf>
    <xf numFmtId="41" fontId="10" fillId="0" borderId="43" xfId="2" applyFont="1" applyFill="1" applyBorder="1" applyAlignment="1">
      <alignment horizontal="right" vertical="center"/>
    </xf>
    <xf numFmtId="0" fontId="10" fillId="0" borderId="34" xfId="0" applyFont="1" applyFill="1" applyBorder="1" applyAlignment="1">
      <alignment horizontal="left" vertical="center"/>
    </xf>
    <xf numFmtId="41" fontId="10" fillId="0" borderId="0" xfId="2" applyFont="1" applyFill="1" applyBorder="1" applyAlignment="1">
      <alignment vertical="center"/>
    </xf>
    <xf numFmtId="0" fontId="10" fillId="0" borderId="79" xfId="0" applyFont="1" applyBorder="1" applyAlignment="1">
      <alignment vertical="center"/>
    </xf>
    <xf numFmtId="0" fontId="13" fillId="0" borderId="95" xfId="0" applyFont="1" applyBorder="1" applyAlignment="1">
      <alignment horizontal="center" vertical="center"/>
    </xf>
    <xf numFmtId="0" fontId="14" fillId="0" borderId="48" xfId="0" applyFont="1" applyBorder="1" applyAlignment="1">
      <alignment horizontal="center" vertical="center"/>
    </xf>
    <xf numFmtId="178" fontId="14" fillId="0" borderId="45" xfId="1" applyNumberFormat="1" applyFont="1" applyBorder="1" applyAlignment="1">
      <alignment horizontal="right" vertical="center"/>
    </xf>
    <xf numFmtId="0" fontId="12" fillId="0" borderId="78" xfId="0" applyFont="1" applyBorder="1">
      <alignment vertical="center"/>
    </xf>
    <xf numFmtId="41" fontId="14" fillId="0" borderId="95" xfId="1" applyFont="1" applyBorder="1" applyAlignment="1">
      <alignment horizontal="center" vertical="center"/>
    </xf>
    <xf numFmtId="0" fontId="13" fillId="0" borderId="28" xfId="0" applyFont="1" applyBorder="1" applyAlignment="1">
      <alignment vertical="top"/>
    </xf>
    <xf numFmtId="0" fontId="6" fillId="0" borderId="37" xfId="0" applyFont="1" applyFill="1" applyBorder="1" applyAlignment="1">
      <alignment horizontal="center" vertical="center" wrapText="1"/>
    </xf>
    <xf numFmtId="0" fontId="13" fillId="0" borderId="22" xfId="0" applyFont="1" applyBorder="1" applyAlignment="1">
      <alignment vertical="top"/>
    </xf>
    <xf numFmtId="0" fontId="6" fillId="0" borderId="38" xfId="0" applyFont="1" applyFill="1" applyBorder="1" applyAlignment="1">
      <alignment horizontal="center" vertical="center" wrapText="1"/>
    </xf>
    <xf numFmtId="41" fontId="14" fillId="0" borderId="96" xfId="1" applyFont="1" applyBorder="1" applyAlignment="1">
      <alignment horizontal="center" vertical="center"/>
    </xf>
    <xf numFmtId="41" fontId="14" fillId="0" borderId="88" xfId="1" applyFont="1" applyFill="1" applyBorder="1" applyAlignment="1">
      <alignment horizontal="center" vertical="center"/>
    </xf>
    <xf numFmtId="0" fontId="10" fillId="0" borderId="53" xfId="0" applyFont="1" applyFill="1" applyBorder="1" applyAlignment="1">
      <alignment horizontal="center" vertical="center"/>
    </xf>
    <xf numFmtId="41" fontId="6" fillId="4" borderId="45" xfId="1" applyFont="1" applyFill="1" applyBorder="1" applyAlignment="1">
      <alignment horizontal="center" vertical="center"/>
    </xf>
    <xf numFmtId="0" fontId="10" fillId="0" borderId="53" xfId="0" applyFont="1" applyFill="1" applyBorder="1" applyAlignment="1">
      <alignment horizontal="center" vertical="center" wrapText="1"/>
    </xf>
    <xf numFmtId="41" fontId="6" fillId="0" borderId="45" xfId="1" applyFont="1" applyBorder="1">
      <alignment vertical="center"/>
    </xf>
    <xf numFmtId="0" fontId="10" fillId="0" borderId="53" xfId="0" applyFont="1" applyFill="1" applyBorder="1" applyAlignment="1">
      <alignment horizontal="center" vertical="center" shrinkToFit="1"/>
    </xf>
    <xf numFmtId="41" fontId="6" fillId="0" borderId="0" xfId="1" applyFont="1" applyFill="1">
      <alignment vertical="center"/>
    </xf>
    <xf numFmtId="0" fontId="11" fillId="0" borderId="53" xfId="0" applyFont="1" applyFill="1" applyBorder="1" applyAlignment="1">
      <alignment horizontal="center" vertical="center" shrinkToFit="1"/>
    </xf>
    <xf numFmtId="41" fontId="6" fillId="0" borderId="0" xfId="1" applyFont="1" applyFill="1" applyAlignment="1">
      <alignment vertical="center"/>
    </xf>
    <xf numFmtId="0" fontId="11" fillId="0" borderId="53" xfId="0" applyFont="1" applyFill="1" applyBorder="1" applyAlignment="1">
      <alignment horizontal="center" vertical="center" wrapText="1"/>
    </xf>
    <xf numFmtId="41" fontId="6" fillId="0" borderId="45" xfId="1" applyNumberFormat="1" applyFont="1" applyFill="1" applyBorder="1" applyAlignment="1">
      <alignment horizontal="right" vertical="center"/>
    </xf>
    <xf numFmtId="0" fontId="11" fillId="0" borderId="53" xfId="0" applyFont="1" applyFill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41" fontId="14" fillId="0" borderId="30" xfId="1" applyFont="1" applyFill="1" applyBorder="1" applyAlignment="1">
      <alignment vertical="center" wrapText="1"/>
    </xf>
    <xf numFmtId="177" fontId="14" fillId="0" borderId="30" xfId="1" applyNumberFormat="1" applyFont="1" applyBorder="1" applyAlignment="1">
      <alignment horizontal="right" vertical="center" wrapText="1"/>
    </xf>
    <xf numFmtId="178" fontId="14" fillId="0" borderId="30" xfId="1" applyNumberFormat="1" applyFont="1" applyBorder="1" applyAlignment="1">
      <alignment horizontal="right" vertical="center" wrapText="1"/>
    </xf>
    <xf numFmtId="41" fontId="14" fillId="0" borderId="52" xfId="1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 wrapText="1"/>
    </xf>
    <xf numFmtId="41" fontId="6" fillId="0" borderId="30" xfId="1" applyFont="1" applyFill="1" applyBorder="1" applyAlignment="1">
      <alignment vertical="center"/>
    </xf>
    <xf numFmtId="41" fontId="6" fillId="0" borderId="21" xfId="1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 wrapText="1"/>
    </xf>
    <xf numFmtId="41" fontId="6" fillId="0" borderId="24" xfId="1" applyFont="1" applyFill="1" applyBorder="1" applyAlignment="1">
      <alignment horizontal="center" vertical="center" wrapText="1"/>
    </xf>
    <xf numFmtId="0" fontId="10" fillId="0" borderId="52" xfId="0" applyFont="1" applyBorder="1" applyAlignment="1">
      <alignment vertical="center" wrapText="1"/>
    </xf>
    <xf numFmtId="41" fontId="6" fillId="0" borderId="24" xfId="1" applyFont="1" applyFill="1" applyBorder="1" applyAlignment="1">
      <alignment vertical="center"/>
    </xf>
    <xf numFmtId="0" fontId="10" fillId="0" borderId="23" xfId="0" applyFont="1" applyBorder="1" applyAlignment="1">
      <alignment vertical="center" wrapText="1"/>
    </xf>
    <xf numFmtId="0" fontId="10" fillId="0" borderId="51" xfId="0" applyFont="1" applyBorder="1" applyAlignment="1">
      <alignment horizontal="center" vertical="center" wrapText="1"/>
    </xf>
    <xf numFmtId="41" fontId="6" fillId="0" borderId="39" xfId="1" applyFont="1" applyFill="1" applyBorder="1" applyAlignment="1">
      <alignment vertical="center"/>
    </xf>
    <xf numFmtId="0" fontId="10" fillId="0" borderId="50" xfId="0" applyFont="1" applyBorder="1" applyAlignment="1">
      <alignment vertical="center" wrapText="1"/>
    </xf>
    <xf numFmtId="177" fontId="6" fillId="0" borderId="30" xfId="1" applyNumberFormat="1" applyFont="1" applyFill="1" applyBorder="1" applyAlignment="1">
      <alignment horizontal="right" vertical="center"/>
    </xf>
    <xf numFmtId="41" fontId="6" fillId="0" borderId="35" xfId="1" applyFont="1" applyFill="1" applyBorder="1" applyAlignment="1">
      <alignment vertical="center"/>
    </xf>
    <xf numFmtId="41" fontId="4" fillId="0" borderId="35" xfId="1" applyFont="1" applyBorder="1">
      <alignment vertical="center"/>
    </xf>
    <xf numFmtId="41" fontId="6" fillId="0" borderId="8" xfId="1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177" fontId="6" fillId="0" borderId="11" xfId="1" applyNumberFormat="1" applyFont="1" applyFill="1" applyBorder="1" applyAlignment="1">
      <alignment horizontal="right" vertical="center"/>
    </xf>
    <xf numFmtId="41" fontId="6" fillId="0" borderId="55" xfId="1" applyFont="1" applyFill="1" applyBorder="1" applyAlignment="1">
      <alignment vertical="center"/>
    </xf>
    <xf numFmtId="41" fontId="10" fillId="0" borderId="54" xfId="0" applyNumberFormat="1" applyFont="1" applyBorder="1">
      <alignment vertical="center"/>
    </xf>
    <xf numFmtId="41" fontId="4" fillId="0" borderId="27" xfId="1" applyFont="1" applyBorder="1">
      <alignment vertical="center"/>
    </xf>
    <xf numFmtId="41" fontId="6" fillId="0" borderId="21" xfId="2" applyFont="1" applyBorder="1" applyAlignment="1">
      <alignment vertical="center" wrapText="1"/>
    </xf>
    <xf numFmtId="0" fontId="14" fillId="0" borderId="22" xfId="0" applyFont="1" applyBorder="1" applyAlignment="1">
      <alignment vertical="center"/>
    </xf>
    <xf numFmtId="0" fontId="3" fillId="0" borderId="42" xfId="0" applyFont="1" applyBorder="1" applyAlignment="1">
      <alignment vertical="center" wrapText="1"/>
    </xf>
    <xf numFmtId="41" fontId="14" fillId="0" borderId="39" xfId="2" applyFont="1" applyFill="1" applyBorder="1" applyAlignment="1">
      <alignment vertical="center" wrapText="1"/>
    </xf>
    <xf numFmtId="177" fontId="14" fillId="0" borderId="51" xfId="2" applyNumberFormat="1" applyFont="1" applyBorder="1" applyAlignment="1">
      <alignment horizontal="right" vertical="center" wrapText="1"/>
    </xf>
    <xf numFmtId="177" fontId="6" fillId="0" borderId="39" xfId="1" applyNumberFormat="1" applyFont="1" applyBorder="1" applyAlignment="1">
      <alignment horizontal="right" vertical="center"/>
    </xf>
    <xf numFmtId="178" fontId="14" fillId="0" borderId="39" xfId="1" applyNumberFormat="1" applyFont="1" applyBorder="1" applyAlignment="1">
      <alignment horizontal="right" vertical="center" wrapText="1"/>
    </xf>
    <xf numFmtId="0" fontId="11" fillId="0" borderId="50" xfId="0" applyFont="1" applyBorder="1" applyAlignment="1">
      <alignment horizontal="left" vertical="center"/>
    </xf>
    <xf numFmtId="41" fontId="10" fillId="0" borderId="52" xfId="1" applyFont="1" applyBorder="1">
      <alignment vertical="center"/>
    </xf>
    <xf numFmtId="0" fontId="3" fillId="0" borderId="33" xfId="0" applyFont="1" applyBorder="1" applyAlignment="1">
      <alignment vertical="center" wrapText="1"/>
    </xf>
    <xf numFmtId="41" fontId="14" fillId="0" borderId="45" xfId="2" applyFont="1" applyFill="1" applyBorder="1" applyAlignment="1">
      <alignment vertical="center" wrapText="1"/>
    </xf>
    <xf numFmtId="177" fontId="14" fillId="0" borderId="48" xfId="2" applyNumberFormat="1" applyFont="1" applyBorder="1" applyAlignment="1">
      <alignment horizontal="right" vertical="center" wrapText="1"/>
    </xf>
    <xf numFmtId="178" fontId="14" fillId="0" borderId="45" xfId="1" applyNumberFormat="1" applyFont="1" applyBorder="1" applyAlignment="1">
      <alignment horizontal="right" vertical="center" wrapText="1"/>
    </xf>
    <xf numFmtId="0" fontId="11" fillId="0" borderId="44" xfId="0" applyFont="1" applyBorder="1" applyAlignment="1">
      <alignment horizontal="left" vertical="center"/>
    </xf>
    <xf numFmtId="0" fontId="3" fillId="0" borderId="28" xfId="0" applyFont="1" applyBorder="1" applyAlignment="1">
      <alignment vertical="center" wrapText="1"/>
    </xf>
    <xf numFmtId="177" fontId="14" fillId="0" borderId="97" xfId="2" applyNumberFormat="1" applyFont="1" applyBorder="1" applyAlignment="1">
      <alignment horizontal="right" vertical="center" wrapText="1"/>
    </xf>
    <xf numFmtId="0" fontId="11" fillId="0" borderId="29" xfId="0" applyFont="1" applyBorder="1" applyAlignment="1">
      <alignment horizontal="left" vertical="center"/>
    </xf>
    <xf numFmtId="41" fontId="6" fillId="0" borderId="52" xfId="1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3" fillId="0" borderId="32" xfId="0" applyFont="1" applyBorder="1" applyAlignment="1">
      <alignment vertical="center" wrapText="1"/>
    </xf>
    <xf numFmtId="41" fontId="6" fillId="0" borderId="83" xfId="1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3" fillId="0" borderId="98" xfId="0" applyFont="1" applyBorder="1" applyAlignment="1">
      <alignment vertical="center" wrapText="1"/>
    </xf>
    <xf numFmtId="41" fontId="14" fillId="0" borderId="65" xfId="2" applyFont="1" applyFill="1" applyBorder="1" applyAlignment="1">
      <alignment vertical="center" wrapText="1"/>
    </xf>
    <xf numFmtId="178" fontId="14" fillId="0" borderId="65" xfId="1" applyNumberFormat="1" applyFont="1" applyBorder="1" applyAlignment="1">
      <alignment horizontal="right" vertical="center" wrapText="1"/>
    </xf>
    <xf numFmtId="0" fontId="11" fillId="0" borderId="99" xfId="0" applyFont="1" applyBorder="1" applyAlignment="1">
      <alignment horizontal="left" vertical="center"/>
    </xf>
    <xf numFmtId="41" fontId="10" fillId="0" borderId="100" xfId="2" applyFont="1" applyBorder="1">
      <alignment vertical="center"/>
    </xf>
    <xf numFmtId="0" fontId="10" fillId="0" borderId="100" xfId="0" applyFont="1" applyBorder="1">
      <alignment vertical="center"/>
    </xf>
    <xf numFmtId="0" fontId="16" fillId="0" borderId="100" xfId="0" applyFont="1" applyBorder="1" applyAlignment="1">
      <alignment horizontal="center" vertical="center"/>
    </xf>
    <xf numFmtId="0" fontId="10" fillId="0" borderId="100" xfId="0" applyFont="1" applyBorder="1" applyAlignment="1">
      <alignment horizontal="center" vertical="center"/>
    </xf>
    <xf numFmtId="0" fontId="10" fillId="0" borderId="100" xfId="0" quotePrefix="1" applyFont="1" applyBorder="1" applyAlignment="1">
      <alignment horizontal="center" vertical="center"/>
    </xf>
    <xf numFmtId="0" fontId="10" fillId="0" borderId="97" xfId="0" applyFont="1" applyBorder="1">
      <alignment vertical="center"/>
    </xf>
    <xf numFmtId="41" fontId="6" fillId="0" borderId="0" xfId="1" applyFont="1" applyBorder="1" applyAlignment="1">
      <alignment horizontal="center" vertical="center"/>
    </xf>
    <xf numFmtId="41" fontId="6" fillId="0" borderId="0" xfId="1" applyFont="1" applyFill="1" applyBorder="1" applyAlignment="1">
      <alignment horizontal="center" vertical="center"/>
    </xf>
    <xf numFmtId="177" fontId="6" fillId="0" borderId="0" xfId="1" applyNumberFormat="1" applyFont="1" applyBorder="1" applyAlignment="1">
      <alignment horizontal="right" vertical="center"/>
    </xf>
    <xf numFmtId="178" fontId="6" fillId="0" borderId="0" xfId="1" applyNumberFormat="1" applyFont="1" applyBorder="1" applyAlignment="1">
      <alignment horizontal="right" vertical="center"/>
    </xf>
    <xf numFmtId="41" fontId="6" fillId="0" borderId="0" xfId="0" applyNumberFormat="1" applyFont="1" applyBorder="1" applyAlignment="1">
      <alignment horizontal="left" vertical="center"/>
    </xf>
    <xf numFmtId="43" fontId="10" fillId="0" borderId="0" xfId="0" applyNumberFormat="1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177" fontId="6" fillId="0" borderId="0" xfId="1" applyNumberFormat="1" applyFont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41" fontId="11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left" vertical="center"/>
    </xf>
  </cellXfs>
  <cellStyles count="5">
    <cellStyle name="백분율 2" xfId="4"/>
    <cellStyle name="쉼표 [0]" xfId="1" builtinId="6"/>
    <cellStyle name="쉼표 [0] 2" xfId="2"/>
    <cellStyle name="표준" xfId="0" builtinId="0"/>
    <cellStyle name="표준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W120"/>
  <sheetViews>
    <sheetView tabSelected="1" view="pageBreakPreview" zoomScaleNormal="100" zoomScaleSheetLayoutView="100" workbookViewId="0">
      <selection sqref="A1:Q1"/>
    </sheetView>
  </sheetViews>
  <sheetFormatPr defaultRowHeight="16.5"/>
  <cols>
    <col min="1" max="2" width="10.125" style="236" customWidth="1"/>
    <col min="3" max="3" width="14" style="236" customWidth="1"/>
    <col min="4" max="4" width="14.5" style="298" customWidth="1"/>
    <col min="5" max="5" width="14.25" style="299" customWidth="1"/>
    <col min="6" max="6" width="0.125" style="299" hidden="1" customWidth="1"/>
    <col min="7" max="7" width="12.125" style="300" customWidth="1"/>
    <col min="8" max="8" width="9.875" style="301" customWidth="1"/>
    <col min="9" max="9" width="23.75" style="302" customWidth="1"/>
    <col min="10" max="10" width="14.625" style="302" bestFit="1" customWidth="1"/>
    <col min="11" max="12" width="3.625" style="303" customWidth="1"/>
    <col min="13" max="13" width="5.625" style="302" customWidth="1"/>
    <col min="14" max="14" width="5" style="302" customWidth="1"/>
    <col min="15" max="15" width="3.125" style="302" customWidth="1"/>
    <col min="16" max="16" width="14" style="302" customWidth="1"/>
    <col min="17" max="17" width="3.5" style="302" customWidth="1"/>
    <col min="18" max="18" width="15" style="2" customWidth="1"/>
    <col min="19" max="19" width="20.875" style="3" bestFit="1" customWidth="1"/>
    <col min="20" max="20" width="13.5" style="2" customWidth="1"/>
    <col min="21" max="21" width="31.25" style="2" customWidth="1"/>
    <col min="22" max="16384" width="9" style="2"/>
  </cols>
  <sheetData>
    <row r="1" spans="1:19" ht="26.25">
      <c r="A1" s="1" t="s">
        <v>641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9" ht="22.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9" ht="21.95" customHeight="1" thickBot="1">
      <c r="A3" s="5" t="s">
        <v>0</v>
      </c>
      <c r="B3" s="6"/>
      <c r="C3" s="6"/>
      <c r="D3" s="6"/>
      <c r="E3" s="7"/>
      <c r="F3" s="7"/>
      <c r="G3" s="8"/>
      <c r="H3" s="9"/>
      <c r="I3" s="6"/>
      <c r="J3" s="6" t="s">
        <v>1</v>
      </c>
      <c r="K3" s="6"/>
      <c r="L3" s="6"/>
      <c r="M3" s="6"/>
      <c r="N3" s="6"/>
      <c r="O3" s="10" t="s">
        <v>2</v>
      </c>
      <c r="P3" s="10"/>
      <c r="Q3" s="10"/>
    </row>
    <row r="4" spans="1:19" ht="19.5" customHeight="1">
      <c r="A4" s="11" t="s">
        <v>3</v>
      </c>
      <c r="B4" s="12" t="s">
        <v>4</v>
      </c>
      <c r="C4" s="13" t="s">
        <v>5</v>
      </c>
      <c r="D4" s="14" t="s">
        <v>6</v>
      </c>
      <c r="E4" s="14" t="s">
        <v>7</v>
      </c>
      <c r="F4" s="15" t="s">
        <v>8</v>
      </c>
      <c r="G4" s="16" t="s">
        <v>9</v>
      </c>
      <c r="H4" s="16"/>
      <c r="I4" s="17" t="s">
        <v>10</v>
      </c>
      <c r="J4" s="12"/>
      <c r="K4" s="12"/>
      <c r="L4" s="12"/>
      <c r="M4" s="12"/>
      <c r="N4" s="12"/>
      <c r="O4" s="12"/>
      <c r="P4" s="12"/>
      <c r="Q4" s="18"/>
    </row>
    <row r="5" spans="1:19" ht="19.5" customHeight="1" thickBot="1">
      <c r="A5" s="19"/>
      <c r="B5" s="20"/>
      <c r="C5" s="21"/>
      <c r="D5" s="22"/>
      <c r="E5" s="22"/>
      <c r="F5" s="23"/>
      <c r="G5" s="24" t="s">
        <v>11</v>
      </c>
      <c r="H5" s="25" t="s">
        <v>12</v>
      </c>
      <c r="I5" s="26"/>
      <c r="J5" s="20"/>
      <c r="K5" s="20"/>
      <c r="L5" s="20"/>
      <c r="M5" s="20"/>
      <c r="N5" s="20"/>
      <c r="O5" s="20"/>
      <c r="P5" s="20"/>
      <c r="Q5" s="27"/>
    </row>
    <row r="6" spans="1:19" ht="20.100000000000001" customHeight="1" thickBot="1">
      <c r="A6" s="28" t="s">
        <v>13</v>
      </c>
      <c r="B6" s="29"/>
      <c r="C6" s="30"/>
      <c r="D6" s="31">
        <f>SUM(D7,D85,D50,D100,D21,D43,D46,D105)-1</f>
        <v>6998727</v>
      </c>
      <c r="E6" s="31">
        <f>SUM(E7,E85,E50,E100,E21,E43,E46,E105)</f>
        <v>7455912.2430000007</v>
      </c>
      <c r="F6" s="32" t="e">
        <f>SUM(F7,#REF!,F85,F50,F100,F21,F43,#REF!,F46)</f>
        <v>#REF!</v>
      </c>
      <c r="G6" s="33">
        <f>+E6-D6</f>
        <v>457185.24300000072</v>
      </c>
      <c r="H6" s="34">
        <f>+G6/D6*100</f>
        <v>6.5324057217834142</v>
      </c>
      <c r="I6" s="35"/>
      <c r="J6" s="35"/>
      <c r="K6" s="36"/>
      <c r="L6" s="36"/>
      <c r="M6" s="35"/>
      <c r="N6" s="35"/>
      <c r="O6" s="35"/>
      <c r="P6" s="37">
        <f>SUM(P7,P21,P43,P46,P50,P85,P100,P105)</f>
        <v>7455912243</v>
      </c>
      <c r="Q6" s="38" t="s">
        <v>14</v>
      </c>
    </row>
    <row r="7" spans="1:19" s="51" customFormat="1" ht="20.100000000000001" customHeight="1" thickTop="1">
      <c r="A7" s="39" t="s">
        <v>15</v>
      </c>
      <c r="B7" s="40" t="s">
        <v>16</v>
      </c>
      <c r="C7" s="41"/>
      <c r="D7" s="42">
        <f>SUM(D8)</f>
        <v>60213</v>
      </c>
      <c r="E7" s="43">
        <f>SUM(E8)</f>
        <v>60213</v>
      </c>
      <c r="F7" s="44">
        <f>SUM(F8)</f>
        <v>71084</v>
      </c>
      <c r="G7" s="45">
        <f>+E7-D7</f>
        <v>0</v>
      </c>
      <c r="H7" s="46">
        <f>+G7/D7*100</f>
        <v>0</v>
      </c>
      <c r="I7" s="47"/>
      <c r="J7" s="47"/>
      <c r="K7" s="48"/>
      <c r="L7" s="48"/>
      <c r="M7" s="47"/>
      <c r="N7" s="47"/>
      <c r="O7" s="47"/>
      <c r="P7" s="49">
        <f>P8</f>
        <v>60213000</v>
      </c>
      <c r="Q7" s="50" t="s">
        <v>14</v>
      </c>
      <c r="S7" s="52"/>
    </row>
    <row r="8" spans="1:19" s="51" customFormat="1" ht="15.95" customHeight="1">
      <c r="A8" s="39" t="s">
        <v>17</v>
      </c>
      <c r="B8" s="53" t="s">
        <v>18</v>
      </c>
      <c r="C8" s="54" t="s">
        <v>19</v>
      </c>
      <c r="D8" s="55">
        <f>SUM(D9:D20)</f>
        <v>60213</v>
      </c>
      <c r="E8" s="56">
        <f>SUM(E9:E20)</f>
        <v>60213</v>
      </c>
      <c r="F8" s="57">
        <f>SUM(F9:F18)</f>
        <v>71084</v>
      </c>
      <c r="G8" s="58">
        <f>+E8-D8</f>
        <v>0</v>
      </c>
      <c r="H8" s="59">
        <f>+G8/D8*100</f>
        <v>0</v>
      </c>
      <c r="I8" s="60"/>
      <c r="J8" s="60"/>
      <c r="K8" s="61"/>
      <c r="L8" s="61"/>
      <c r="M8" s="60"/>
      <c r="N8" s="60"/>
      <c r="O8" s="60"/>
      <c r="P8" s="62">
        <f>SUM(P9,P13,P15,P19)</f>
        <v>60213000</v>
      </c>
      <c r="Q8" s="63" t="s">
        <v>14</v>
      </c>
      <c r="S8" s="52"/>
    </row>
    <row r="9" spans="1:19" s="51" customFormat="1" ht="15.95" customHeight="1">
      <c r="A9" s="64"/>
      <c r="B9" s="65" t="s">
        <v>20</v>
      </c>
      <c r="C9" s="66" t="s">
        <v>21</v>
      </c>
      <c r="D9" s="67">
        <v>26400</v>
      </c>
      <c r="E9" s="68">
        <f>+P9/1000</f>
        <v>26400</v>
      </c>
      <c r="F9" s="69">
        <v>0</v>
      </c>
      <c r="G9" s="70">
        <f>+E9-D9</f>
        <v>0</v>
      </c>
      <c r="H9" s="71">
        <f>+G9/D9*100</f>
        <v>0</v>
      </c>
      <c r="I9" s="72"/>
      <c r="J9" s="73"/>
      <c r="K9" s="74"/>
      <c r="L9" s="74"/>
      <c r="M9" s="75" t="s">
        <v>22</v>
      </c>
      <c r="N9" s="75"/>
      <c r="O9" s="75"/>
      <c r="P9" s="73">
        <f>SUM(P10:P12)</f>
        <v>26400000</v>
      </c>
      <c r="Q9" s="63" t="s">
        <v>23</v>
      </c>
      <c r="S9" s="52"/>
    </row>
    <row r="10" spans="1:19" s="51" customFormat="1" ht="15.95" customHeight="1">
      <c r="A10" s="64"/>
      <c r="B10" s="76"/>
      <c r="C10" s="77"/>
      <c r="D10" s="78"/>
      <c r="E10" s="79"/>
      <c r="F10" s="80"/>
      <c r="G10" s="81"/>
      <c r="H10" s="82"/>
      <c r="I10" s="83" t="s">
        <v>24</v>
      </c>
      <c r="J10" s="84">
        <v>1000000</v>
      </c>
      <c r="K10" s="85" t="s">
        <v>23</v>
      </c>
      <c r="L10" s="86" t="s">
        <v>25</v>
      </c>
      <c r="M10" s="85">
        <v>12</v>
      </c>
      <c r="N10" s="85" t="s">
        <v>26</v>
      </c>
      <c r="O10" s="85" t="s">
        <v>27</v>
      </c>
      <c r="P10" s="87">
        <f>SUM(J10*M10)</f>
        <v>12000000</v>
      </c>
      <c r="Q10" s="88" t="s">
        <v>23</v>
      </c>
      <c r="S10" s="52"/>
    </row>
    <row r="11" spans="1:19" s="51" customFormat="1" ht="15.95" customHeight="1">
      <c r="A11" s="64"/>
      <c r="B11" s="76"/>
      <c r="C11" s="77"/>
      <c r="D11" s="78"/>
      <c r="E11" s="79"/>
      <c r="F11" s="80"/>
      <c r="G11" s="81"/>
      <c r="H11" s="82"/>
      <c r="I11" s="83" t="s">
        <v>28</v>
      </c>
      <c r="J11" s="84">
        <v>600000</v>
      </c>
      <c r="K11" s="85" t="s">
        <v>23</v>
      </c>
      <c r="L11" s="86" t="s">
        <v>25</v>
      </c>
      <c r="M11" s="85">
        <v>12</v>
      </c>
      <c r="N11" s="85" t="s">
        <v>26</v>
      </c>
      <c r="O11" s="85" t="s">
        <v>27</v>
      </c>
      <c r="P11" s="87">
        <f>SUM(J11*M11)</f>
        <v>7200000</v>
      </c>
      <c r="Q11" s="88" t="s">
        <v>23</v>
      </c>
      <c r="S11" s="52"/>
    </row>
    <row r="12" spans="1:19" s="51" customFormat="1" ht="15.95" customHeight="1">
      <c r="A12" s="64"/>
      <c r="B12" s="76"/>
      <c r="C12" s="89"/>
      <c r="D12" s="90"/>
      <c r="E12" s="91"/>
      <c r="F12" s="92"/>
      <c r="G12" s="93"/>
      <c r="H12" s="94"/>
      <c r="I12" s="83" t="s">
        <v>29</v>
      </c>
      <c r="J12" s="95">
        <v>600000</v>
      </c>
      <c r="K12" s="85" t="s">
        <v>23</v>
      </c>
      <c r="L12" s="86" t="s">
        <v>25</v>
      </c>
      <c r="M12" s="85">
        <v>12</v>
      </c>
      <c r="N12" s="85" t="s">
        <v>26</v>
      </c>
      <c r="O12" s="85" t="s">
        <v>27</v>
      </c>
      <c r="P12" s="87">
        <f>SUM(J12*M12)</f>
        <v>7200000</v>
      </c>
      <c r="Q12" s="88" t="s">
        <v>23</v>
      </c>
      <c r="S12" s="52"/>
    </row>
    <row r="13" spans="1:19" s="51" customFormat="1" ht="15.95" customHeight="1">
      <c r="A13" s="64"/>
      <c r="B13" s="76"/>
      <c r="C13" s="66" t="s">
        <v>30</v>
      </c>
      <c r="D13" s="67">
        <v>0</v>
      </c>
      <c r="E13" s="68">
        <f>+P13/1000</f>
        <v>0</v>
      </c>
      <c r="F13" s="69"/>
      <c r="G13" s="70">
        <f>+E13-D13</f>
        <v>0</v>
      </c>
      <c r="H13" s="71">
        <v>0</v>
      </c>
      <c r="I13" s="72"/>
      <c r="J13" s="73"/>
      <c r="K13" s="74"/>
      <c r="L13" s="74"/>
      <c r="M13" s="75" t="s">
        <v>22</v>
      </c>
      <c r="N13" s="75"/>
      <c r="O13" s="75"/>
      <c r="P13" s="73">
        <f>SUM(P14:P14)</f>
        <v>0</v>
      </c>
      <c r="Q13" s="63" t="s">
        <v>23</v>
      </c>
      <c r="S13" s="52"/>
    </row>
    <row r="14" spans="1:19" s="51" customFormat="1" ht="15.95" customHeight="1">
      <c r="A14" s="64"/>
      <c r="B14" s="76"/>
      <c r="C14" s="77"/>
      <c r="D14" s="78"/>
      <c r="E14" s="79"/>
      <c r="F14" s="80"/>
      <c r="G14" s="81"/>
      <c r="H14" s="82"/>
      <c r="I14" s="83"/>
      <c r="J14" s="96">
        <v>0</v>
      </c>
      <c r="K14" s="85" t="s">
        <v>14</v>
      </c>
      <c r="L14" s="86" t="s">
        <v>31</v>
      </c>
      <c r="M14" s="85">
        <v>1</v>
      </c>
      <c r="N14" s="85" t="s">
        <v>32</v>
      </c>
      <c r="O14" s="97" t="s">
        <v>33</v>
      </c>
      <c r="P14" s="87">
        <f>SUM(J14*M14)</f>
        <v>0</v>
      </c>
      <c r="Q14" s="88" t="s">
        <v>23</v>
      </c>
      <c r="S14" s="52"/>
    </row>
    <row r="15" spans="1:19" s="51" customFormat="1" ht="15.95" customHeight="1">
      <c r="A15" s="64"/>
      <c r="B15" s="76"/>
      <c r="C15" s="98" t="s">
        <v>34</v>
      </c>
      <c r="D15" s="67">
        <v>32625</v>
      </c>
      <c r="E15" s="68">
        <f>+P15/1000</f>
        <v>32625</v>
      </c>
      <c r="F15" s="99">
        <v>71084</v>
      </c>
      <c r="G15" s="70">
        <f>+E15-D15</f>
        <v>0</v>
      </c>
      <c r="H15" s="100">
        <f>+G15/D15*100</f>
        <v>0</v>
      </c>
      <c r="I15" s="72"/>
      <c r="J15" s="73"/>
      <c r="K15" s="74"/>
      <c r="L15" s="74"/>
      <c r="M15" s="75" t="s">
        <v>22</v>
      </c>
      <c r="N15" s="75"/>
      <c r="O15" s="75"/>
      <c r="P15" s="73">
        <f>SUM(P16:P18)</f>
        <v>32625000</v>
      </c>
      <c r="Q15" s="63" t="s">
        <v>23</v>
      </c>
      <c r="S15" s="52"/>
    </row>
    <row r="16" spans="1:19" s="51" customFormat="1" ht="15.95" customHeight="1">
      <c r="A16" s="64"/>
      <c r="B16" s="76"/>
      <c r="C16" s="101"/>
      <c r="D16" s="78"/>
      <c r="E16" s="79"/>
      <c r="F16" s="102"/>
      <c r="G16" s="81"/>
      <c r="H16" s="103"/>
      <c r="I16" s="83" t="s">
        <v>35</v>
      </c>
      <c r="J16" s="87">
        <v>7200000</v>
      </c>
      <c r="K16" s="85" t="s">
        <v>23</v>
      </c>
      <c r="L16" s="86" t="s">
        <v>31</v>
      </c>
      <c r="M16" s="85">
        <v>1</v>
      </c>
      <c r="N16" s="85" t="s">
        <v>32</v>
      </c>
      <c r="O16" s="97" t="s">
        <v>33</v>
      </c>
      <c r="P16" s="87">
        <f>J16*M16</f>
        <v>7200000</v>
      </c>
      <c r="Q16" s="88" t="s">
        <v>23</v>
      </c>
      <c r="S16" s="52"/>
    </row>
    <row r="17" spans="1:19" s="51" customFormat="1" ht="15.95" customHeight="1">
      <c r="A17" s="64"/>
      <c r="B17" s="76"/>
      <c r="C17" s="101"/>
      <c r="D17" s="78"/>
      <c r="E17" s="79"/>
      <c r="F17" s="102"/>
      <c r="G17" s="81"/>
      <c r="H17" s="103"/>
      <c r="I17" s="83" t="s">
        <v>36</v>
      </c>
      <c r="J17" s="87">
        <v>2045000</v>
      </c>
      <c r="K17" s="85" t="s">
        <v>23</v>
      </c>
      <c r="L17" s="86" t="s">
        <v>31</v>
      </c>
      <c r="M17" s="85">
        <v>5</v>
      </c>
      <c r="N17" s="85" t="s">
        <v>32</v>
      </c>
      <c r="O17" s="97" t="s">
        <v>33</v>
      </c>
      <c r="P17" s="87">
        <f>J17*M17</f>
        <v>10225000</v>
      </c>
      <c r="Q17" s="88" t="s">
        <v>23</v>
      </c>
      <c r="S17" s="52"/>
    </row>
    <row r="18" spans="1:19" s="51" customFormat="1" ht="15.95" customHeight="1">
      <c r="A18" s="64"/>
      <c r="B18" s="76"/>
      <c r="C18" s="101"/>
      <c r="D18" s="78"/>
      <c r="E18" s="79"/>
      <c r="F18" s="102"/>
      <c r="G18" s="81"/>
      <c r="H18" s="103"/>
      <c r="I18" s="83" t="s">
        <v>37</v>
      </c>
      <c r="J18" s="87">
        <v>3040000</v>
      </c>
      <c r="K18" s="85" t="s">
        <v>23</v>
      </c>
      <c r="L18" s="86" t="s">
        <v>31</v>
      </c>
      <c r="M18" s="85">
        <v>5</v>
      </c>
      <c r="N18" s="85" t="s">
        <v>32</v>
      </c>
      <c r="O18" s="97" t="s">
        <v>33</v>
      </c>
      <c r="P18" s="87">
        <f>J18*M18</f>
        <v>15200000</v>
      </c>
      <c r="Q18" s="88" t="s">
        <v>23</v>
      </c>
      <c r="S18" s="52"/>
    </row>
    <row r="19" spans="1:19" s="51" customFormat="1" ht="15.95" customHeight="1">
      <c r="A19" s="64"/>
      <c r="B19" s="76"/>
      <c r="C19" s="66" t="s">
        <v>38</v>
      </c>
      <c r="D19" s="67">
        <v>1188</v>
      </c>
      <c r="E19" s="68">
        <f>P19/1000</f>
        <v>1188</v>
      </c>
      <c r="F19" s="92"/>
      <c r="G19" s="70">
        <f>E19-D19</f>
        <v>0</v>
      </c>
      <c r="H19" s="100">
        <f>G19/D19*100</f>
        <v>0</v>
      </c>
      <c r="I19" s="72"/>
      <c r="J19" s="73"/>
      <c r="K19" s="74"/>
      <c r="L19" s="104"/>
      <c r="M19" s="75" t="s">
        <v>39</v>
      </c>
      <c r="N19" s="75"/>
      <c r="O19" s="75"/>
      <c r="P19" s="105">
        <f>SUM(P20:P20)</f>
        <v>1188000</v>
      </c>
      <c r="Q19" s="63" t="s">
        <v>14</v>
      </c>
      <c r="S19" s="52"/>
    </row>
    <row r="20" spans="1:19" s="51" customFormat="1" ht="15.95" customHeight="1">
      <c r="A20" s="64"/>
      <c r="B20" s="76"/>
      <c r="C20" s="77"/>
      <c r="D20" s="78"/>
      <c r="E20" s="79"/>
      <c r="F20" s="92"/>
      <c r="G20" s="81"/>
      <c r="H20" s="103"/>
      <c r="I20" s="83" t="s">
        <v>40</v>
      </c>
      <c r="J20" s="96">
        <v>594000</v>
      </c>
      <c r="K20" s="85" t="s">
        <v>23</v>
      </c>
      <c r="L20" s="86" t="s">
        <v>31</v>
      </c>
      <c r="M20" s="85">
        <v>2</v>
      </c>
      <c r="N20" s="85" t="s">
        <v>41</v>
      </c>
      <c r="O20" s="97" t="s">
        <v>42</v>
      </c>
      <c r="P20" s="87">
        <f>J20*M20</f>
        <v>1188000</v>
      </c>
      <c r="Q20" s="88" t="s">
        <v>14</v>
      </c>
      <c r="S20" s="52"/>
    </row>
    <row r="21" spans="1:19" s="51" customFormat="1" ht="15.95" customHeight="1">
      <c r="A21" s="106" t="s">
        <v>43</v>
      </c>
      <c r="B21" s="107" t="s">
        <v>16</v>
      </c>
      <c r="C21" s="108"/>
      <c r="D21" s="109">
        <f>SUM(D22)</f>
        <v>46575</v>
      </c>
      <c r="E21" s="110">
        <f>SUM(E22)</f>
        <v>54450</v>
      </c>
      <c r="F21" s="111">
        <f>SUM(F22)</f>
        <v>15097230</v>
      </c>
      <c r="G21" s="112">
        <f>+E21-D21</f>
        <v>7875</v>
      </c>
      <c r="H21" s="113">
        <f>+G21/D21*100</f>
        <v>16.908212560386474</v>
      </c>
      <c r="I21" s="114"/>
      <c r="J21" s="114"/>
      <c r="K21" s="115"/>
      <c r="L21" s="115"/>
      <c r="M21" s="114"/>
      <c r="N21" s="114"/>
      <c r="O21" s="114"/>
      <c r="P21" s="116">
        <f>P22</f>
        <v>54450000</v>
      </c>
      <c r="Q21" s="117" t="s">
        <v>14</v>
      </c>
      <c r="S21" s="52"/>
    </row>
    <row r="22" spans="1:19" s="51" customFormat="1" ht="15.95" customHeight="1">
      <c r="A22" s="64"/>
      <c r="B22" s="65" t="s">
        <v>43</v>
      </c>
      <c r="C22" s="118" t="s">
        <v>19</v>
      </c>
      <c r="D22" s="119">
        <f>SUM(D23)</f>
        <v>46575</v>
      </c>
      <c r="E22" s="120">
        <f>SUM(E23)</f>
        <v>54450</v>
      </c>
      <c r="F22" s="121">
        <f>SUM(F23:F112)</f>
        <v>15097230</v>
      </c>
      <c r="G22" s="122">
        <f>+E22-D22</f>
        <v>7875</v>
      </c>
      <c r="H22" s="59">
        <f>+G22/D22*100</f>
        <v>16.908212560386474</v>
      </c>
      <c r="I22" s="123"/>
      <c r="J22" s="123"/>
      <c r="K22" s="85"/>
      <c r="L22" s="85"/>
      <c r="M22" s="123"/>
      <c r="N22" s="123"/>
      <c r="O22" s="123"/>
      <c r="P22" s="124">
        <f>P23</f>
        <v>54450000</v>
      </c>
      <c r="Q22" s="88" t="s">
        <v>14</v>
      </c>
      <c r="S22" s="52"/>
    </row>
    <row r="23" spans="1:19" s="51" customFormat="1" ht="15.95" customHeight="1">
      <c r="A23" s="64"/>
      <c r="B23" s="76"/>
      <c r="C23" s="66" t="s">
        <v>44</v>
      </c>
      <c r="D23" s="67">
        <v>46575</v>
      </c>
      <c r="E23" s="68">
        <f>+P23/1000</f>
        <v>54450</v>
      </c>
      <c r="F23" s="99">
        <v>10450</v>
      </c>
      <c r="G23" s="70">
        <f>+E23-D23</f>
        <v>7875</v>
      </c>
      <c r="H23" s="100">
        <f>+G23/D23*100</f>
        <v>16.908212560386474</v>
      </c>
      <c r="I23" s="125" t="s">
        <v>45</v>
      </c>
      <c r="J23" s="126"/>
      <c r="K23" s="74"/>
      <c r="L23" s="74"/>
      <c r="M23" s="127"/>
      <c r="N23" s="128" t="s">
        <v>46</v>
      </c>
      <c r="O23" s="128"/>
      <c r="P23" s="128">
        <f>+P24+P37</f>
        <v>54450000</v>
      </c>
      <c r="Q23" s="63" t="s">
        <v>23</v>
      </c>
      <c r="S23" s="52"/>
    </row>
    <row r="24" spans="1:19" s="51" customFormat="1" ht="15.95" customHeight="1">
      <c r="A24" s="64"/>
      <c r="B24" s="76"/>
      <c r="C24" s="77"/>
      <c r="D24" s="78"/>
      <c r="E24" s="79"/>
      <c r="F24" s="102"/>
      <c r="G24" s="81"/>
      <c r="H24" s="103"/>
      <c r="I24" s="129" t="s">
        <v>47</v>
      </c>
      <c r="J24" s="130"/>
      <c r="K24" s="85"/>
      <c r="L24" s="86"/>
      <c r="M24" s="131" t="s">
        <v>22</v>
      </c>
      <c r="N24" s="131"/>
      <c r="O24" s="131"/>
      <c r="P24" s="87">
        <f>SUM(P25:P36)</f>
        <v>51600000</v>
      </c>
      <c r="Q24" s="88" t="s">
        <v>23</v>
      </c>
      <c r="S24" s="52"/>
    </row>
    <row r="25" spans="1:19" s="51" customFormat="1" ht="15.95" customHeight="1">
      <c r="A25" s="39"/>
      <c r="B25" s="76"/>
      <c r="C25" s="77"/>
      <c r="D25" s="78"/>
      <c r="E25" s="79"/>
      <c r="F25" s="102"/>
      <c r="G25" s="81"/>
      <c r="H25" s="103"/>
      <c r="I25" s="132" t="s">
        <v>48</v>
      </c>
      <c r="J25" s="133">
        <v>30000</v>
      </c>
      <c r="K25" s="134" t="s">
        <v>23</v>
      </c>
      <c r="L25" s="135" t="s">
        <v>31</v>
      </c>
      <c r="M25" s="134">
        <v>100</v>
      </c>
      <c r="N25" s="134" t="s">
        <v>49</v>
      </c>
      <c r="O25" s="136" t="s">
        <v>33</v>
      </c>
      <c r="P25" s="133">
        <f t="shared" ref="P25:P34" si="0">SUM(J25*M25)</f>
        <v>3000000</v>
      </c>
      <c r="Q25" s="137" t="s">
        <v>23</v>
      </c>
      <c r="S25" s="52"/>
    </row>
    <row r="26" spans="1:19" s="51" customFormat="1" ht="15.95" customHeight="1">
      <c r="A26" s="64"/>
      <c r="B26" s="76"/>
      <c r="C26" s="77"/>
      <c r="D26" s="78"/>
      <c r="E26" s="79"/>
      <c r="F26" s="102"/>
      <c r="G26" s="81"/>
      <c r="H26" s="103"/>
      <c r="I26" s="132" t="s">
        <v>50</v>
      </c>
      <c r="J26" s="133">
        <v>10000</v>
      </c>
      <c r="K26" s="134" t="s">
        <v>14</v>
      </c>
      <c r="L26" s="135" t="s">
        <v>31</v>
      </c>
      <c r="M26" s="134">
        <v>40</v>
      </c>
      <c r="N26" s="134" t="s">
        <v>51</v>
      </c>
      <c r="O26" s="136" t="s">
        <v>33</v>
      </c>
      <c r="P26" s="133">
        <f t="shared" si="0"/>
        <v>400000</v>
      </c>
      <c r="Q26" s="137" t="s">
        <v>23</v>
      </c>
      <c r="S26" s="52"/>
    </row>
    <row r="27" spans="1:19" s="51" customFormat="1" ht="15.95" customHeight="1">
      <c r="A27" s="64"/>
      <c r="B27" s="76"/>
      <c r="C27" s="77"/>
      <c r="D27" s="78"/>
      <c r="E27" s="79"/>
      <c r="F27" s="102"/>
      <c r="G27" s="81"/>
      <c r="H27" s="103"/>
      <c r="I27" s="132" t="s">
        <v>52</v>
      </c>
      <c r="J27" s="133">
        <v>5000</v>
      </c>
      <c r="K27" s="134" t="s">
        <v>23</v>
      </c>
      <c r="L27" s="135" t="s">
        <v>31</v>
      </c>
      <c r="M27" s="134">
        <v>60</v>
      </c>
      <c r="N27" s="134" t="s">
        <v>51</v>
      </c>
      <c r="O27" s="136" t="s">
        <v>33</v>
      </c>
      <c r="P27" s="133">
        <f t="shared" si="0"/>
        <v>300000</v>
      </c>
      <c r="Q27" s="137" t="s">
        <v>23</v>
      </c>
      <c r="S27" s="52"/>
    </row>
    <row r="28" spans="1:19" s="51" customFormat="1" ht="15.95" customHeight="1">
      <c r="A28" s="64"/>
      <c r="B28" s="76"/>
      <c r="C28" s="77"/>
      <c r="D28" s="78"/>
      <c r="E28" s="79"/>
      <c r="F28" s="102"/>
      <c r="G28" s="81"/>
      <c r="H28" s="103"/>
      <c r="I28" s="132" t="s">
        <v>53</v>
      </c>
      <c r="J28" s="133">
        <v>70000</v>
      </c>
      <c r="K28" s="134" t="s">
        <v>14</v>
      </c>
      <c r="L28" s="135" t="s">
        <v>31</v>
      </c>
      <c r="M28" s="134">
        <v>40</v>
      </c>
      <c r="N28" s="134" t="s">
        <v>51</v>
      </c>
      <c r="O28" s="136" t="s">
        <v>33</v>
      </c>
      <c r="P28" s="133">
        <f t="shared" si="0"/>
        <v>2800000</v>
      </c>
      <c r="Q28" s="137" t="s">
        <v>23</v>
      </c>
      <c r="S28" s="52"/>
    </row>
    <row r="29" spans="1:19" s="51" customFormat="1" ht="15.95" customHeight="1">
      <c r="A29" s="39"/>
      <c r="B29" s="76"/>
      <c r="C29" s="77"/>
      <c r="D29" s="78"/>
      <c r="E29" s="79"/>
      <c r="F29" s="102"/>
      <c r="G29" s="81"/>
      <c r="H29" s="103"/>
      <c r="I29" s="132" t="s">
        <v>54</v>
      </c>
      <c r="J29" s="133">
        <v>20000</v>
      </c>
      <c r="K29" s="134" t="s">
        <v>23</v>
      </c>
      <c r="L29" s="135" t="s">
        <v>31</v>
      </c>
      <c r="M29" s="134">
        <v>140</v>
      </c>
      <c r="N29" s="134" t="s">
        <v>49</v>
      </c>
      <c r="O29" s="136" t="s">
        <v>33</v>
      </c>
      <c r="P29" s="133">
        <f t="shared" si="0"/>
        <v>2800000</v>
      </c>
      <c r="Q29" s="137" t="s">
        <v>23</v>
      </c>
      <c r="S29" s="52"/>
    </row>
    <row r="30" spans="1:19" s="51" customFormat="1" ht="15.95" customHeight="1">
      <c r="A30" s="64"/>
      <c r="B30" s="76"/>
      <c r="C30" s="77"/>
      <c r="D30" s="78"/>
      <c r="E30" s="79"/>
      <c r="F30" s="102"/>
      <c r="G30" s="81"/>
      <c r="H30" s="103"/>
      <c r="I30" s="132" t="s">
        <v>55</v>
      </c>
      <c r="J30" s="133">
        <v>20000</v>
      </c>
      <c r="K30" s="134" t="s">
        <v>23</v>
      </c>
      <c r="L30" s="135" t="s">
        <v>31</v>
      </c>
      <c r="M30" s="134">
        <v>110</v>
      </c>
      <c r="N30" s="134" t="s">
        <v>49</v>
      </c>
      <c r="O30" s="136" t="s">
        <v>33</v>
      </c>
      <c r="P30" s="133">
        <f t="shared" si="0"/>
        <v>2200000</v>
      </c>
      <c r="Q30" s="137" t="s">
        <v>23</v>
      </c>
      <c r="S30" s="52"/>
    </row>
    <row r="31" spans="1:19" s="51" customFormat="1" ht="15.95" customHeight="1">
      <c r="A31" s="64"/>
      <c r="B31" s="76"/>
      <c r="C31" s="77"/>
      <c r="D31" s="78"/>
      <c r="E31" s="79"/>
      <c r="F31" s="102"/>
      <c r="G31" s="81"/>
      <c r="H31" s="103"/>
      <c r="I31" s="132" t="s">
        <v>56</v>
      </c>
      <c r="J31" s="133">
        <v>80000</v>
      </c>
      <c r="K31" s="134" t="s">
        <v>23</v>
      </c>
      <c r="L31" s="135" t="s">
        <v>31</v>
      </c>
      <c r="M31" s="134">
        <v>110</v>
      </c>
      <c r="N31" s="134" t="s">
        <v>49</v>
      </c>
      <c r="O31" s="136" t="s">
        <v>33</v>
      </c>
      <c r="P31" s="133">
        <f t="shared" si="0"/>
        <v>8800000</v>
      </c>
      <c r="Q31" s="137" t="s">
        <v>23</v>
      </c>
      <c r="S31" s="52"/>
    </row>
    <row r="32" spans="1:19" s="51" customFormat="1" ht="15.95" customHeight="1">
      <c r="A32" s="64"/>
      <c r="B32" s="76"/>
      <c r="C32" s="77"/>
      <c r="D32" s="78"/>
      <c r="E32" s="79"/>
      <c r="F32" s="102"/>
      <c r="G32" s="81"/>
      <c r="H32" s="103"/>
      <c r="I32" s="132" t="s">
        <v>57</v>
      </c>
      <c r="J32" s="133">
        <v>6900000</v>
      </c>
      <c r="K32" s="134" t="s">
        <v>14</v>
      </c>
      <c r="L32" s="135" t="s">
        <v>31</v>
      </c>
      <c r="M32" s="134">
        <v>1</v>
      </c>
      <c r="N32" s="134" t="s">
        <v>58</v>
      </c>
      <c r="O32" s="136" t="s">
        <v>27</v>
      </c>
      <c r="P32" s="133">
        <f t="shared" si="0"/>
        <v>6900000</v>
      </c>
      <c r="Q32" s="137" t="s">
        <v>14</v>
      </c>
      <c r="S32" s="52"/>
    </row>
    <row r="33" spans="1:19" s="51" customFormat="1" ht="15.95" customHeight="1">
      <c r="A33" s="64"/>
      <c r="B33" s="76"/>
      <c r="C33" s="77"/>
      <c r="D33" s="78"/>
      <c r="E33" s="79"/>
      <c r="F33" s="102"/>
      <c r="G33" s="81"/>
      <c r="H33" s="103"/>
      <c r="I33" s="132" t="s">
        <v>59</v>
      </c>
      <c r="J33" s="133">
        <v>20000</v>
      </c>
      <c r="K33" s="134" t="s">
        <v>14</v>
      </c>
      <c r="L33" s="135" t="s">
        <v>31</v>
      </c>
      <c r="M33" s="134">
        <v>120</v>
      </c>
      <c r="N33" s="134" t="s">
        <v>51</v>
      </c>
      <c r="O33" s="136" t="s">
        <v>27</v>
      </c>
      <c r="P33" s="133">
        <f t="shared" si="0"/>
        <v>2400000</v>
      </c>
      <c r="Q33" s="137" t="s">
        <v>14</v>
      </c>
      <c r="S33" s="52"/>
    </row>
    <row r="34" spans="1:19" s="51" customFormat="1" ht="15.95" customHeight="1">
      <c r="A34" s="64"/>
      <c r="B34" s="76"/>
      <c r="C34" s="77"/>
      <c r="D34" s="78"/>
      <c r="E34" s="79"/>
      <c r="F34" s="102"/>
      <c r="G34" s="81"/>
      <c r="H34" s="103"/>
      <c r="I34" s="132" t="s">
        <v>60</v>
      </c>
      <c r="J34" s="133">
        <v>100000</v>
      </c>
      <c r="K34" s="134" t="s">
        <v>14</v>
      </c>
      <c r="L34" s="135" t="s">
        <v>31</v>
      </c>
      <c r="M34" s="134">
        <v>20</v>
      </c>
      <c r="N34" s="134" t="s">
        <v>51</v>
      </c>
      <c r="O34" s="136" t="s">
        <v>27</v>
      </c>
      <c r="P34" s="133">
        <f t="shared" si="0"/>
        <v>2000000</v>
      </c>
      <c r="Q34" s="137" t="s">
        <v>14</v>
      </c>
      <c r="S34" s="52"/>
    </row>
    <row r="35" spans="1:19" s="51" customFormat="1" ht="15.95" customHeight="1">
      <c r="A35" s="64"/>
      <c r="B35" s="76"/>
      <c r="C35" s="77"/>
      <c r="D35" s="78"/>
      <c r="E35" s="79"/>
      <c r="F35" s="102"/>
      <c r="G35" s="81"/>
      <c r="H35" s="103"/>
      <c r="I35" s="132" t="s">
        <v>61</v>
      </c>
      <c r="J35" s="133">
        <v>10000</v>
      </c>
      <c r="K35" s="134" t="s">
        <v>23</v>
      </c>
      <c r="L35" s="135" t="s">
        <v>31</v>
      </c>
      <c r="M35" s="134">
        <v>80</v>
      </c>
      <c r="N35" s="134" t="s">
        <v>49</v>
      </c>
      <c r="O35" s="136" t="s">
        <v>33</v>
      </c>
      <c r="P35" s="133">
        <f>SUM(J35*M35)</f>
        <v>800000</v>
      </c>
      <c r="Q35" s="137" t="s">
        <v>23</v>
      </c>
      <c r="S35" s="52"/>
    </row>
    <row r="36" spans="1:19" s="51" customFormat="1" ht="15.95" customHeight="1">
      <c r="A36" s="64"/>
      <c r="B36" s="76"/>
      <c r="C36" s="77"/>
      <c r="D36" s="78"/>
      <c r="E36" s="79"/>
      <c r="F36" s="102"/>
      <c r="G36" s="81"/>
      <c r="H36" s="103"/>
      <c r="I36" s="132" t="s">
        <v>62</v>
      </c>
      <c r="J36" s="133">
        <v>4800000</v>
      </c>
      <c r="K36" s="134" t="s">
        <v>14</v>
      </c>
      <c r="L36" s="135" t="s">
        <v>31</v>
      </c>
      <c r="M36" s="134">
        <v>4</v>
      </c>
      <c r="N36" s="134" t="s">
        <v>41</v>
      </c>
      <c r="O36" s="136" t="s">
        <v>27</v>
      </c>
      <c r="P36" s="133">
        <f>SUM(J36*M36)</f>
        <v>19200000</v>
      </c>
      <c r="Q36" s="137" t="s">
        <v>23</v>
      </c>
      <c r="S36" s="52" t="s">
        <v>46</v>
      </c>
    </row>
    <row r="37" spans="1:19" s="51" customFormat="1" ht="15" customHeight="1">
      <c r="A37" s="39"/>
      <c r="B37" s="76"/>
      <c r="C37" s="77"/>
      <c r="D37" s="138"/>
      <c r="E37" s="139"/>
      <c r="F37" s="102"/>
      <c r="G37" s="140"/>
      <c r="H37" s="141"/>
      <c r="I37" s="129" t="s">
        <v>63</v>
      </c>
      <c r="J37" s="130"/>
      <c r="K37" s="85"/>
      <c r="L37" s="86"/>
      <c r="M37" s="131" t="s">
        <v>22</v>
      </c>
      <c r="N37" s="131"/>
      <c r="O37" s="131"/>
      <c r="P37" s="87">
        <f>SUM(P38:P42)</f>
        <v>2850000</v>
      </c>
      <c r="Q37" s="88" t="s">
        <v>23</v>
      </c>
      <c r="S37" s="52"/>
    </row>
    <row r="38" spans="1:19" s="51" customFormat="1" ht="15" customHeight="1">
      <c r="A38" s="64"/>
      <c r="B38" s="76"/>
      <c r="C38" s="77"/>
      <c r="D38" s="138"/>
      <c r="E38" s="139"/>
      <c r="F38" s="102"/>
      <c r="G38" s="140"/>
      <c r="H38" s="141"/>
      <c r="I38" s="83" t="s">
        <v>64</v>
      </c>
      <c r="J38" s="87">
        <v>5000</v>
      </c>
      <c r="K38" s="85" t="s">
        <v>23</v>
      </c>
      <c r="L38" s="86" t="s">
        <v>31</v>
      </c>
      <c r="M38" s="85">
        <v>370</v>
      </c>
      <c r="N38" s="85" t="s">
        <v>49</v>
      </c>
      <c r="O38" s="97" t="s">
        <v>33</v>
      </c>
      <c r="P38" s="133">
        <v>1850000</v>
      </c>
      <c r="Q38" s="88" t="s">
        <v>23</v>
      </c>
      <c r="S38" s="52"/>
    </row>
    <row r="39" spans="1:19" s="51" customFormat="1" ht="15" customHeight="1">
      <c r="A39" s="64"/>
      <c r="B39" s="76"/>
      <c r="C39" s="77"/>
      <c r="D39" s="138"/>
      <c r="E39" s="139"/>
      <c r="F39" s="102"/>
      <c r="G39" s="140"/>
      <c r="H39" s="141"/>
      <c r="I39" s="83" t="s">
        <v>65</v>
      </c>
      <c r="J39" s="87">
        <v>5000</v>
      </c>
      <c r="K39" s="85" t="s">
        <v>14</v>
      </c>
      <c r="L39" s="86"/>
      <c r="M39" s="85">
        <v>40</v>
      </c>
      <c r="N39" s="85" t="s">
        <v>51</v>
      </c>
      <c r="O39" s="97" t="s">
        <v>27</v>
      </c>
      <c r="P39" s="133">
        <v>200000</v>
      </c>
      <c r="Q39" s="88" t="s">
        <v>14</v>
      </c>
      <c r="S39" s="52"/>
    </row>
    <row r="40" spans="1:19" s="51" customFormat="1" ht="15" customHeight="1">
      <c r="A40" s="64"/>
      <c r="B40" s="76"/>
      <c r="C40" s="77"/>
      <c r="D40" s="138"/>
      <c r="E40" s="139"/>
      <c r="F40" s="102"/>
      <c r="G40" s="140"/>
      <c r="H40" s="141"/>
      <c r="I40" s="83" t="s">
        <v>66</v>
      </c>
      <c r="J40" s="87">
        <v>30000</v>
      </c>
      <c r="K40" s="85" t="s">
        <v>14</v>
      </c>
      <c r="L40" s="86" t="s">
        <v>31</v>
      </c>
      <c r="M40" s="85">
        <v>15</v>
      </c>
      <c r="N40" s="85" t="s">
        <v>51</v>
      </c>
      <c r="O40" s="85" t="s">
        <v>27</v>
      </c>
      <c r="P40" s="133">
        <v>450000</v>
      </c>
      <c r="Q40" s="88" t="s">
        <v>14</v>
      </c>
      <c r="S40" s="52"/>
    </row>
    <row r="41" spans="1:19" s="51" customFormat="1" ht="15" customHeight="1">
      <c r="A41" s="64"/>
      <c r="B41" s="76"/>
      <c r="C41" s="77"/>
      <c r="D41" s="138"/>
      <c r="E41" s="139"/>
      <c r="F41" s="102"/>
      <c r="G41" s="140"/>
      <c r="H41" s="141"/>
      <c r="I41" s="83" t="s">
        <v>67</v>
      </c>
      <c r="J41" s="87">
        <v>10000</v>
      </c>
      <c r="K41" s="85" t="s">
        <v>14</v>
      </c>
      <c r="L41" s="86" t="s">
        <v>31</v>
      </c>
      <c r="M41" s="85">
        <v>15</v>
      </c>
      <c r="N41" s="85" t="s">
        <v>51</v>
      </c>
      <c r="O41" s="85" t="s">
        <v>27</v>
      </c>
      <c r="P41" s="133">
        <v>150000</v>
      </c>
      <c r="Q41" s="88" t="s">
        <v>14</v>
      </c>
      <c r="S41" s="52"/>
    </row>
    <row r="42" spans="1:19" s="51" customFormat="1" ht="15" customHeight="1">
      <c r="A42" s="64"/>
      <c r="B42" s="76"/>
      <c r="C42" s="89"/>
      <c r="D42" s="142"/>
      <c r="E42" s="143"/>
      <c r="F42" s="144"/>
      <c r="G42" s="145"/>
      <c r="H42" s="146"/>
      <c r="I42" s="83" t="s">
        <v>68</v>
      </c>
      <c r="J42" s="87">
        <v>5000</v>
      </c>
      <c r="K42" s="85" t="s">
        <v>14</v>
      </c>
      <c r="L42" s="86" t="s">
        <v>31</v>
      </c>
      <c r="M42" s="85">
        <v>40</v>
      </c>
      <c r="N42" s="85" t="s">
        <v>49</v>
      </c>
      <c r="O42" s="97" t="s">
        <v>33</v>
      </c>
      <c r="P42" s="133">
        <f>SUM(J42*M42)</f>
        <v>200000</v>
      </c>
      <c r="Q42" s="88" t="s">
        <v>14</v>
      </c>
      <c r="S42" s="52"/>
    </row>
    <row r="43" spans="1:19" s="51" customFormat="1" ht="17.45" customHeight="1">
      <c r="A43" s="106" t="s">
        <v>69</v>
      </c>
      <c r="B43" s="107" t="s">
        <v>16</v>
      </c>
      <c r="C43" s="108"/>
      <c r="D43" s="109">
        <f t="shared" ref="D43:F44" si="1">SUM(D44)</f>
        <v>0</v>
      </c>
      <c r="E43" s="110">
        <f t="shared" si="1"/>
        <v>0</v>
      </c>
      <c r="F43" s="147">
        <f t="shared" si="1"/>
        <v>2302</v>
      </c>
      <c r="G43" s="112">
        <f t="shared" ref="G43:G48" si="2">+E43-D43</f>
        <v>0</v>
      </c>
      <c r="H43" s="113">
        <v>0</v>
      </c>
      <c r="I43" s="148"/>
      <c r="J43" s="148"/>
      <c r="K43" s="149"/>
      <c r="L43" s="149"/>
      <c r="M43" s="148"/>
      <c r="N43" s="148"/>
      <c r="O43" s="148"/>
      <c r="P43" s="150">
        <f>P44</f>
        <v>0</v>
      </c>
      <c r="Q43" s="151" t="s">
        <v>14</v>
      </c>
      <c r="S43" s="52"/>
    </row>
    <row r="44" spans="1:19" s="51" customFormat="1" ht="17.45" customHeight="1">
      <c r="A44" s="64"/>
      <c r="B44" s="65" t="s">
        <v>69</v>
      </c>
      <c r="C44" s="152" t="s">
        <v>19</v>
      </c>
      <c r="D44" s="153">
        <f>D45</f>
        <v>0</v>
      </c>
      <c r="E44" s="154">
        <f t="shared" si="1"/>
        <v>0</v>
      </c>
      <c r="F44" s="155">
        <f t="shared" si="1"/>
        <v>2302</v>
      </c>
      <c r="G44" s="58">
        <f t="shared" si="2"/>
        <v>0</v>
      </c>
      <c r="H44" s="59">
        <v>0</v>
      </c>
      <c r="I44" s="156"/>
      <c r="J44" s="148"/>
      <c r="K44" s="149"/>
      <c r="L44" s="149"/>
      <c r="M44" s="148"/>
      <c r="N44" s="148"/>
      <c r="O44" s="148"/>
      <c r="P44" s="157">
        <f>P45</f>
        <v>0</v>
      </c>
      <c r="Q44" s="158" t="s">
        <v>14</v>
      </c>
      <c r="S44" s="52"/>
    </row>
    <row r="45" spans="1:19" s="51" customFormat="1" ht="17.45" customHeight="1">
      <c r="A45" s="64"/>
      <c r="B45" s="76"/>
      <c r="C45" s="159" t="s">
        <v>69</v>
      </c>
      <c r="D45" s="119">
        <v>0</v>
      </c>
      <c r="E45" s="160">
        <f>+P45/1000</f>
        <v>0</v>
      </c>
      <c r="F45" s="80">
        <v>2302</v>
      </c>
      <c r="G45" s="58">
        <f t="shared" si="2"/>
        <v>0</v>
      </c>
      <c r="H45" s="59">
        <v>0</v>
      </c>
      <c r="I45" s="83" t="s">
        <v>70</v>
      </c>
      <c r="J45" s="87">
        <v>0</v>
      </c>
      <c r="K45" s="85" t="s">
        <v>14</v>
      </c>
      <c r="L45" s="86" t="s">
        <v>31</v>
      </c>
      <c r="M45" s="85">
        <v>1</v>
      </c>
      <c r="N45" s="85" t="s">
        <v>41</v>
      </c>
      <c r="O45" s="85" t="s">
        <v>71</v>
      </c>
      <c r="P45" s="87">
        <f>J45*M45</f>
        <v>0</v>
      </c>
      <c r="Q45" s="88" t="s">
        <v>72</v>
      </c>
      <c r="S45" s="52"/>
    </row>
    <row r="46" spans="1:19" s="51" customFormat="1" ht="15.95" customHeight="1">
      <c r="A46" s="106" t="s">
        <v>73</v>
      </c>
      <c r="B46" s="107" t="s">
        <v>16</v>
      </c>
      <c r="C46" s="108"/>
      <c r="D46" s="109">
        <f t="shared" ref="D46:F47" si="3">SUM(D47)</f>
        <v>75000</v>
      </c>
      <c r="E46" s="110">
        <f t="shared" si="3"/>
        <v>125000</v>
      </c>
      <c r="F46" s="147">
        <f t="shared" si="3"/>
        <v>56700</v>
      </c>
      <c r="G46" s="58">
        <f t="shared" si="2"/>
        <v>50000</v>
      </c>
      <c r="H46" s="59">
        <f>+G46/D46*100</f>
        <v>66.666666666666657</v>
      </c>
      <c r="I46" s="114"/>
      <c r="J46" s="114"/>
      <c r="K46" s="115"/>
      <c r="L46" s="115"/>
      <c r="M46" s="114"/>
      <c r="N46" s="114"/>
      <c r="O46" s="114"/>
      <c r="P46" s="116">
        <f>P47</f>
        <v>125000000</v>
      </c>
      <c r="Q46" s="117" t="s">
        <v>14</v>
      </c>
      <c r="S46" s="52"/>
    </row>
    <row r="47" spans="1:19" s="51" customFormat="1" ht="15.95" customHeight="1">
      <c r="A47" s="64"/>
      <c r="B47" s="65" t="s">
        <v>73</v>
      </c>
      <c r="C47" s="152" t="s">
        <v>19</v>
      </c>
      <c r="D47" s="153">
        <f>D48</f>
        <v>75000</v>
      </c>
      <c r="E47" s="154">
        <f t="shared" si="3"/>
        <v>125000</v>
      </c>
      <c r="F47" s="155">
        <f t="shared" si="3"/>
        <v>56700</v>
      </c>
      <c r="G47" s="58">
        <f t="shared" si="2"/>
        <v>50000</v>
      </c>
      <c r="H47" s="59">
        <f>+G47/D47*100</f>
        <v>66.666666666666657</v>
      </c>
      <c r="I47" s="161"/>
      <c r="J47" s="114"/>
      <c r="K47" s="115"/>
      <c r="L47" s="115"/>
      <c r="M47" s="114"/>
      <c r="N47" s="114"/>
      <c r="O47" s="114"/>
      <c r="P47" s="162">
        <f>SUM(P48)</f>
        <v>125000000</v>
      </c>
      <c r="Q47" s="163" t="s">
        <v>14</v>
      </c>
      <c r="S47" s="52"/>
    </row>
    <row r="48" spans="1:19" s="51" customFormat="1" ht="15.95" customHeight="1">
      <c r="A48" s="64"/>
      <c r="B48" s="76"/>
      <c r="C48" s="66" t="s">
        <v>74</v>
      </c>
      <c r="D48" s="67">
        <v>75000</v>
      </c>
      <c r="E48" s="68">
        <f>+P48/1000</f>
        <v>125000</v>
      </c>
      <c r="F48" s="99">
        <v>56700</v>
      </c>
      <c r="G48" s="70">
        <f t="shared" si="2"/>
        <v>50000</v>
      </c>
      <c r="H48" s="100">
        <f>+G48/D48*100</f>
        <v>66.666666666666657</v>
      </c>
      <c r="I48" s="164"/>
      <c r="J48" s="123"/>
      <c r="K48" s="85"/>
      <c r="L48" s="85"/>
      <c r="M48" s="123" t="s">
        <v>39</v>
      </c>
      <c r="N48" s="123"/>
      <c r="O48" s="123"/>
      <c r="P48" s="124">
        <f>SUM(P49:P49)</f>
        <v>125000000</v>
      </c>
      <c r="Q48" s="88" t="s">
        <v>14</v>
      </c>
      <c r="S48" s="52"/>
    </row>
    <row r="49" spans="1:21" s="51" customFormat="1" ht="15" customHeight="1">
      <c r="A49" s="64"/>
      <c r="B49" s="76"/>
      <c r="C49" s="77"/>
      <c r="D49" s="78"/>
      <c r="E49" s="79"/>
      <c r="F49" s="102"/>
      <c r="G49" s="81"/>
      <c r="H49" s="103"/>
      <c r="I49" s="83" t="s">
        <v>75</v>
      </c>
      <c r="J49" s="96">
        <v>125000000</v>
      </c>
      <c r="K49" s="85" t="s">
        <v>23</v>
      </c>
      <c r="L49" s="86" t="s">
        <v>31</v>
      </c>
      <c r="M49" s="85">
        <v>1</v>
      </c>
      <c r="N49" s="85" t="s">
        <v>32</v>
      </c>
      <c r="O49" s="85" t="s">
        <v>27</v>
      </c>
      <c r="P49" s="96">
        <f>+M49*J49</f>
        <v>125000000</v>
      </c>
      <c r="Q49" s="88" t="s">
        <v>23</v>
      </c>
      <c r="S49" s="52"/>
    </row>
    <row r="50" spans="1:21" s="51" customFormat="1" ht="21" customHeight="1">
      <c r="A50" s="106" t="s">
        <v>76</v>
      </c>
      <c r="B50" s="108" t="s">
        <v>16</v>
      </c>
      <c r="C50" s="165"/>
      <c r="D50" s="109">
        <f>+D51+D69</f>
        <v>1694747</v>
      </c>
      <c r="E50" s="166">
        <f>+E51+E69</f>
        <v>1749746.1469999999</v>
      </c>
      <c r="F50" s="111">
        <f>+F51+F69</f>
        <v>1341209</v>
      </c>
      <c r="G50" s="112">
        <f>+E50-D50</f>
        <v>54999.146999999881</v>
      </c>
      <c r="H50" s="113">
        <f>+G50/D50*100</f>
        <v>3.2452718311346698</v>
      </c>
      <c r="I50" s="167"/>
      <c r="J50" s="167"/>
      <c r="K50" s="168"/>
      <c r="L50" s="169"/>
      <c r="M50" s="167"/>
      <c r="N50" s="167"/>
      <c r="O50" s="167"/>
      <c r="P50" s="170">
        <f>SUM(P51,P69)</f>
        <v>1749746147</v>
      </c>
      <c r="Q50" s="171" t="s">
        <v>14</v>
      </c>
      <c r="S50" s="52"/>
    </row>
    <row r="51" spans="1:21" s="51" customFormat="1" ht="18" customHeight="1">
      <c r="A51" s="64"/>
      <c r="B51" s="65" t="s">
        <v>77</v>
      </c>
      <c r="C51" s="172" t="s">
        <v>19</v>
      </c>
      <c r="D51" s="119">
        <f>SUM(D52:D66)</f>
        <v>1088872</v>
      </c>
      <c r="E51" s="173">
        <f>SUM(E52:E66)</f>
        <v>1143871.5</v>
      </c>
      <c r="F51" s="174">
        <f>SUM(F52:F66)</f>
        <v>716655</v>
      </c>
      <c r="G51" s="58">
        <f>+E51-D51</f>
        <v>54999.5</v>
      </c>
      <c r="H51" s="59">
        <f>+G51/D51*100</f>
        <v>5.0510528326561799</v>
      </c>
      <c r="I51" s="175"/>
      <c r="J51" s="175"/>
      <c r="K51" s="176"/>
      <c r="L51" s="134"/>
      <c r="M51" s="175"/>
      <c r="N51" s="175"/>
      <c r="O51" s="175"/>
      <c r="P51" s="177">
        <f>SUM(P52,P54,P56,P61,P65)</f>
        <v>1143871500</v>
      </c>
      <c r="Q51" s="137" t="s">
        <v>14</v>
      </c>
      <c r="S51" s="52"/>
    </row>
    <row r="52" spans="1:21" s="51" customFormat="1" ht="15" customHeight="1">
      <c r="A52" s="64"/>
      <c r="B52" s="65" t="s">
        <v>76</v>
      </c>
      <c r="C52" s="66" t="s">
        <v>78</v>
      </c>
      <c r="D52" s="67">
        <v>510000</v>
      </c>
      <c r="E52" s="68">
        <f>P52/1000</f>
        <v>510000</v>
      </c>
      <c r="F52" s="99">
        <v>480000</v>
      </c>
      <c r="G52" s="70">
        <f>+E52-D52</f>
        <v>0</v>
      </c>
      <c r="H52" s="100">
        <f>+G52/D52*100</f>
        <v>0</v>
      </c>
      <c r="I52" s="178"/>
      <c r="J52" s="179"/>
      <c r="K52" s="180"/>
      <c r="L52" s="181"/>
      <c r="M52" s="181" t="s">
        <v>22</v>
      </c>
      <c r="N52" s="181"/>
      <c r="O52" s="181"/>
      <c r="P52" s="179">
        <f>SUM(P53:P53)</f>
        <v>510000000</v>
      </c>
      <c r="Q52" s="182" t="s">
        <v>23</v>
      </c>
      <c r="S52" s="52"/>
    </row>
    <row r="53" spans="1:21" s="51" customFormat="1" ht="15" customHeight="1">
      <c r="A53" s="64"/>
      <c r="B53" s="76"/>
      <c r="C53" s="77"/>
      <c r="D53" s="78"/>
      <c r="E53" s="79"/>
      <c r="F53" s="144"/>
      <c r="G53" s="81"/>
      <c r="H53" s="103"/>
      <c r="I53" s="183" t="s">
        <v>79</v>
      </c>
      <c r="J53" s="184">
        <v>510000000</v>
      </c>
      <c r="K53" s="134" t="s">
        <v>23</v>
      </c>
      <c r="L53" s="135" t="s">
        <v>31</v>
      </c>
      <c r="M53" s="134">
        <v>1</v>
      </c>
      <c r="N53" s="134" t="s">
        <v>80</v>
      </c>
      <c r="O53" s="136" t="s">
        <v>33</v>
      </c>
      <c r="P53" s="133">
        <f>SUM(J53*M53)</f>
        <v>510000000</v>
      </c>
      <c r="Q53" s="137" t="s">
        <v>23</v>
      </c>
      <c r="S53" s="52"/>
    </row>
    <row r="54" spans="1:21" s="51" customFormat="1" ht="15" customHeight="1">
      <c r="A54" s="64"/>
      <c r="B54" s="76"/>
      <c r="C54" s="185" t="s">
        <v>81</v>
      </c>
      <c r="D54" s="67">
        <v>50</v>
      </c>
      <c r="E54" s="186">
        <f>+P54/1000</f>
        <v>50</v>
      </c>
      <c r="F54" s="99">
        <v>5050</v>
      </c>
      <c r="G54" s="70">
        <f>+E54-D54</f>
        <v>0</v>
      </c>
      <c r="H54" s="100">
        <f>+G54/D54*100</f>
        <v>0</v>
      </c>
      <c r="I54" s="72"/>
      <c r="J54" s="73"/>
      <c r="K54" s="74"/>
      <c r="L54" s="74"/>
      <c r="M54" s="75" t="s">
        <v>22</v>
      </c>
      <c r="N54" s="75"/>
      <c r="O54" s="75"/>
      <c r="P54" s="73">
        <f>SUM(P55)</f>
        <v>50000</v>
      </c>
      <c r="Q54" s="63" t="s">
        <v>23</v>
      </c>
      <c r="S54" s="52"/>
    </row>
    <row r="55" spans="1:21" s="51" customFormat="1" ht="15" customHeight="1">
      <c r="A55" s="64"/>
      <c r="B55" s="76"/>
      <c r="C55" s="185"/>
      <c r="D55" s="90"/>
      <c r="E55" s="187"/>
      <c r="F55" s="144"/>
      <c r="G55" s="93"/>
      <c r="H55" s="188" t="e">
        <f>+G55/D55*100</f>
        <v>#DIV/0!</v>
      </c>
      <c r="I55" s="189" t="s">
        <v>82</v>
      </c>
      <c r="J55" s="190">
        <v>50000</v>
      </c>
      <c r="K55" s="191" t="s">
        <v>23</v>
      </c>
      <c r="L55" s="192" t="s">
        <v>31</v>
      </c>
      <c r="M55" s="191">
        <v>1</v>
      </c>
      <c r="N55" s="191" t="s">
        <v>80</v>
      </c>
      <c r="O55" s="193" t="s">
        <v>33</v>
      </c>
      <c r="P55" s="190">
        <f>SUM(J55*M55)</f>
        <v>50000</v>
      </c>
      <c r="Q55" s="194" t="s">
        <v>23</v>
      </c>
      <c r="S55" s="52"/>
    </row>
    <row r="56" spans="1:21" s="51" customFormat="1" ht="15" customHeight="1">
      <c r="A56" s="64"/>
      <c r="B56" s="76"/>
      <c r="C56" s="98" t="s">
        <v>83</v>
      </c>
      <c r="D56" s="67">
        <v>140260</v>
      </c>
      <c r="E56" s="68">
        <f>P56/1000</f>
        <v>140260</v>
      </c>
      <c r="F56" s="99">
        <v>79390</v>
      </c>
      <c r="G56" s="70">
        <f>+E56-D56</f>
        <v>0</v>
      </c>
      <c r="H56" s="100">
        <f>+G56/D56*100</f>
        <v>0</v>
      </c>
      <c r="I56" s="195"/>
      <c r="J56" s="73"/>
      <c r="K56" s="74"/>
      <c r="L56" s="74"/>
      <c r="M56" s="75" t="s">
        <v>22</v>
      </c>
      <c r="N56" s="75"/>
      <c r="O56" s="75"/>
      <c r="P56" s="73">
        <f>SUM(P57:P60)</f>
        <v>140260000</v>
      </c>
      <c r="Q56" s="63" t="s">
        <v>23</v>
      </c>
      <c r="S56" s="52"/>
    </row>
    <row r="57" spans="1:21" s="51" customFormat="1" ht="15" customHeight="1">
      <c r="A57" s="64"/>
      <c r="B57" s="76"/>
      <c r="C57" s="77"/>
      <c r="D57" s="78"/>
      <c r="E57" s="79"/>
      <c r="F57" s="102"/>
      <c r="G57" s="81"/>
      <c r="H57" s="103"/>
      <c r="I57" s="196" t="s">
        <v>84</v>
      </c>
      <c r="J57" s="197">
        <v>6555000</v>
      </c>
      <c r="K57" s="198" t="s">
        <v>23</v>
      </c>
      <c r="L57" s="199" t="s">
        <v>31</v>
      </c>
      <c r="M57" s="198">
        <v>12</v>
      </c>
      <c r="N57" s="198" t="s">
        <v>85</v>
      </c>
      <c r="O57" s="200" t="s">
        <v>33</v>
      </c>
      <c r="P57" s="197">
        <f>SUM(J57*M57)</f>
        <v>78660000</v>
      </c>
      <c r="Q57" s="201" t="s">
        <v>23</v>
      </c>
      <c r="R57" s="52"/>
      <c r="S57" s="202"/>
      <c r="T57" s="202"/>
    </row>
    <row r="58" spans="1:21" s="51" customFormat="1" ht="15" customHeight="1">
      <c r="A58" s="64"/>
      <c r="B58" s="76"/>
      <c r="C58" s="77"/>
      <c r="D58" s="78"/>
      <c r="E58" s="79"/>
      <c r="F58" s="174"/>
      <c r="G58" s="81"/>
      <c r="H58" s="103"/>
      <c r="I58" s="183" t="s">
        <v>86</v>
      </c>
      <c r="J58" s="133">
        <v>1000000</v>
      </c>
      <c r="K58" s="134" t="s">
        <v>23</v>
      </c>
      <c r="L58" s="135" t="s">
        <v>31</v>
      </c>
      <c r="M58" s="134">
        <v>12</v>
      </c>
      <c r="N58" s="134" t="s">
        <v>85</v>
      </c>
      <c r="O58" s="136" t="s">
        <v>33</v>
      </c>
      <c r="P58" s="133">
        <f>SUM(J58*M58)</f>
        <v>12000000</v>
      </c>
      <c r="Q58" s="137" t="s">
        <v>23</v>
      </c>
      <c r="R58" s="52"/>
      <c r="S58" s="202"/>
      <c r="T58" s="202"/>
    </row>
    <row r="59" spans="1:21" s="51" customFormat="1" ht="15" customHeight="1">
      <c r="A59" s="64"/>
      <c r="B59" s="76"/>
      <c r="C59" s="77"/>
      <c r="D59" s="78"/>
      <c r="E59" s="79"/>
      <c r="F59" s="174"/>
      <c r="G59" s="81"/>
      <c r="H59" s="103"/>
      <c r="I59" s="183" t="s">
        <v>87</v>
      </c>
      <c r="J59" s="133">
        <v>14000000</v>
      </c>
      <c r="K59" s="134" t="s">
        <v>23</v>
      </c>
      <c r="L59" s="135" t="s">
        <v>31</v>
      </c>
      <c r="M59" s="134">
        <v>2</v>
      </c>
      <c r="N59" s="134" t="s">
        <v>41</v>
      </c>
      <c r="O59" s="136" t="s">
        <v>33</v>
      </c>
      <c r="P59" s="133">
        <f>SUM(J59*M59)</f>
        <v>28000000</v>
      </c>
      <c r="Q59" s="137" t="s">
        <v>23</v>
      </c>
      <c r="R59" s="52"/>
      <c r="S59" s="202"/>
      <c r="T59" s="202"/>
    </row>
    <row r="60" spans="1:21" s="51" customFormat="1" ht="15" customHeight="1">
      <c r="A60" s="64"/>
      <c r="B60" s="76"/>
      <c r="C60" s="89"/>
      <c r="D60" s="90"/>
      <c r="E60" s="91"/>
      <c r="F60" s="174"/>
      <c r="G60" s="93"/>
      <c r="H60" s="188"/>
      <c r="I60" s="183" t="s">
        <v>88</v>
      </c>
      <c r="J60" s="133">
        <v>21600000</v>
      </c>
      <c r="K60" s="134" t="s">
        <v>23</v>
      </c>
      <c r="L60" s="135" t="s">
        <v>31</v>
      </c>
      <c r="M60" s="134">
        <v>1</v>
      </c>
      <c r="N60" s="134" t="s">
        <v>41</v>
      </c>
      <c r="O60" s="136" t="s">
        <v>33</v>
      </c>
      <c r="P60" s="133">
        <f>SUM(J60*M60)</f>
        <v>21600000</v>
      </c>
      <c r="Q60" s="137" t="s">
        <v>23</v>
      </c>
      <c r="R60" s="203"/>
      <c r="S60" s="202"/>
    </row>
    <row r="61" spans="1:21" s="51" customFormat="1" ht="15" customHeight="1">
      <c r="A61" s="64"/>
      <c r="B61" s="76"/>
      <c r="C61" s="66" t="s">
        <v>89</v>
      </c>
      <c r="D61" s="67">
        <v>304000</v>
      </c>
      <c r="E61" s="68">
        <f>+P61/1000</f>
        <v>334000</v>
      </c>
      <c r="F61" s="99">
        <v>90435</v>
      </c>
      <c r="G61" s="70">
        <f>+E61-D61</f>
        <v>30000</v>
      </c>
      <c r="H61" s="100">
        <f>+G61/D61*100</f>
        <v>9.8684210526315788</v>
      </c>
      <c r="I61" s="178"/>
      <c r="J61" s="204"/>
      <c r="K61" s="181"/>
      <c r="L61" s="181"/>
      <c r="M61" s="205" t="s">
        <v>22</v>
      </c>
      <c r="N61" s="205"/>
      <c r="O61" s="205"/>
      <c r="P61" s="204">
        <f>SUM(P62:P64)</f>
        <v>334000000</v>
      </c>
      <c r="Q61" s="182" t="s">
        <v>23</v>
      </c>
      <c r="S61" s="202"/>
    </row>
    <row r="62" spans="1:21" s="51" customFormat="1" ht="15" customHeight="1">
      <c r="A62" s="64"/>
      <c r="B62" s="76"/>
      <c r="C62" s="77"/>
      <c r="D62" s="78"/>
      <c r="E62" s="79"/>
      <c r="F62" s="102"/>
      <c r="G62" s="81"/>
      <c r="H62" s="103"/>
      <c r="I62" s="183" t="s">
        <v>90</v>
      </c>
      <c r="J62" s="133">
        <v>21166667</v>
      </c>
      <c r="K62" s="134" t="s">
        <v>23</v>
      </c>
      <c r="L62" s="135" t="s">
        <v>31</v>
      </c>
      <c r="M62" s="134">
        <v>12</v>
      </c>
      <c r="N62" s="134" t="s">
        <v>85</v>
      </c>
      <c r="O62" s="136" t="s">
        <v>33</v>
      </c>
      <c r="P62" s="133">
        <f>SUM(J62*M62)-4</f>
        <v>254000000</v>
      </c>
      <c r="Q62" s="137" t="s">
        <v>23</v>
      </c>
      <c r="R62" s="206"/>
      <c r="S62" s="206"/>
      <c r="T62" s="207"/>
      <c r="U62" s="207"/>
    </row>
    <row r="63" spans="1:21" s="51" customFormat="1" ht="15" customHeight="1">
      <c r="A63" s="64"/>
      <c r="B63" s="76"/>
      <c r="C63" s="77"/>
      <c r="D63" s="78"/>
      <c r="E63" s="79"/>
      <c r="F63" s="174"/>
      <c r="G63" s="81"/>
      <c r="H63" s="103"/>
      <c r="I63" s="183" t="s">
        <v>91</v>
      </c>
      <c r="J63" s="133">
        <v>50000000</v>
      </c>
      <c r="K63" s="134" t="s">
        <v>14</v>
      </c>
      <c r="L63" s="135" t="s">
        <v>31</v>
      </c>
      <c r="M63" s="134">
        <v>1</v>
      </c>
      <c r="N63" s="134" t="s">
        <v>41</v>
      </c>
      <c r="O63" s="136" t="s">
        <v>42</v>
      </c>
      <c r="P63" s="133">
        <f>SUM(J63*M63)</f>
        <v>50000000</v>
      </c>
      <c r="Q63" s="137" t="s">
        <v>23</v>
      </c>
      <c r="R63" s="208"/>
      <c r="S63" s="209"/>
      <c r="T63" s="209"/>
      <c r="U63" s="209"/>
    </row>
    <row r="64" spans="1:21" s="51" customFormat="1" ht="15" customHeight="1">
      <c r="A64" s="64"/>
      <c r="B64" s="76"/>
      <c r="C64" s="77"/>
      <c r="D64" s="78"/>
      <c r="E64" s="79"/>
      <c r="F64" s="174"/>
      <c r="G64" s="81"/>
      <c r="H64" s="103"/>
      <c r="I64" s="183" t="s">
        <v>92</v>
      </c>
      <c r="J64" s="133">
        <v>30000000</v>
      </c>
      <c r="K64" s="134" t="s">
        <v>14</v>
      </c>
      <c r="L64" s="135" t="s">
        <v>31</v>
      </c>
      <c r="M64" s="134">
        <v>1</v>
      </c>
      <c r="N64" s="134" t="s">
        <v>41</v>
      </c>
      <c r="O64" s="136" t="s">
        <v>42</v>
      </c>
      <c r="P64" s="133">
        <f>SUM(J64*M64)</f>
        <v>30000000</v>
      </c>
      <c r="Q64" s="137" t="s">
        <v>14</v>
      </c>
      <c r="R64" s="210"/>
      <c r="S64" s="211"/>
      <c r="T64" s="211"/>
      <c r="U64" s="211"/>
    </row>
    <row r="65" spans="1:23" s="51" customFormat="1" ht="20.100000000000001" customHeight="1">
      <c r="A65" s="64"/>
      <c r="B65" s="76"/>
      <c r="C65" s="66" t="s">
        <v>93</v>
      </c>
      <c r="D65" s="67">
        <v>134562</v>
      </c>
      <c r="E65" s="68">
        <f>+P65/1000</f>
        <v>159561.5</v>
      </c>
      <c r="F65" s="212">
        <v>61780</v>
      </c>
      <c r="G65" s="70">
        <f>+E65-D65</f>
        <v>24999.5</v>
      </c>
      <c r="H65" s="100">
        <f>G65/D65*100</f>
        <v>18.578424815326763</v>
      </c>
      <c r="I65" s="213"/>
      <c r="J65" s="179"/>
      <c r="K65" s="181"/>
      <c r="L65" s="181"/>
      <c r="M65" s="205" t="s">
        <v>22</v>
      </c>
      <c r="N65" s="205"/>
      <c r="O65" s="205"/>
      <c r="P65" s="179">
        <f>SUM(P66:P68)</f>
        <v>159561500</v>
      </c>
      <c r="Q65" s="182" t="s">
        <v>23</v>
      </c>
      <c r="S65" s="52"/>
    </row>
    <row r="66" spans="1:23" s="51" customFormat="1" ht="15.95" customHeight="1">
      <c r="A66" s="64"/>
      <c r="B66" s="76"/>
      <c r="C66" s="77"/>
      <c r="D66" s="78"/>
      <c r="E66" s="79"/>
      <c r="F66" s="174"/>
      <c r="G66" s="81"/>
      <c r="H66" s="103"/>
      <c r="I66" s="183" t="s">
        <v>94</v>
      </c>
      <c r="J66" s="133">
        <v>70000000</v>
      </c>
      <c r="K66" s="134" t="s">
        <v>23</v>
      </c>
      <c r="L66" s="135" t="s">
        <v>31</v>
      </c>
      <c r="M66" s="134">
        <v>1</v>
      </c>
      <c r="N66" s="134" t="s">
        <v>32</v>
      </c>
      <c r="O66" s="136" t="s">
        <v>33</v>
      </c>
      <c r="P66" s="133">
        <f>SUM(J66*M66)</f>
        <v>70000000</v>
      </c>
      <c r="Q66" s="137" t="s">
        <v>23</v>
      </c>
      <c r="S66" s="202"/>
    </row>
    <row r="67" spans="1:23" s="51" customFormat="1" ht="15.95" customHeight="1">
      <c r="A67" s="64"/>
      <c r="B67" s="76"/>
      <c r="C67" s="77"/>
      <c r="D67" s="78"/>
      <c r="E67" s="79"/>
      <c r="F67" s="174"/>
      <c r="G67" s="81"/>
      <c r="H67" s="103"/>
      <c r="I67" s="132" t="s">
        <v>95</v>
      </c>
      <c r="J67" s="133">
        <v>5000000</v>
      </c>
      <c r="K67" s="134" t="s">
        <v>23</v>
      </c>
      <c r="L67" s="135" t="s">
        <v>31</v>
      </c>
      <c r="M67" s="134">
        <v>1</v>
      </c>
      <c r="N67" s="134" t="s">
        <v>32</v>
      </c>
      <c r="O67" s="136" t="s">
        <v>33</v>
      </c>
      <c r="P67" s="133">
        <f>SUM(J67*M67)</f>
        <v>5000000</v>
      </c>
      <c r="Q67" s="137" t="s">
        <v>23</v>
      </c>
      <c r="S67" s="202"/>
    </row>
    <row r="68" spans="1:23" s="51" customFormat="1" ht="15.95" customHeight="1">
      <c r="A68" s="64"/>
      <c r="B68" s="214"/>
      <c r="C68" s="89"/>
      <c r="D68" s="90"/>
      <c r="E68" s="91"/>
      <c r="F68" s="215"/>
      <c r="G68" s="93"/>
      <c r="H68" s="188"/>
      <c r="I68" s="216" t="s">
        <v>96</v>
      </c>
      <c r="J68" s="217">
        <v>84561500</v>
      </c>
      <c r="K68" s="218" t="s">
        <v>14</v>
      </c>
      <c r="L68" s="219" t="s">
        <v>31</v>
      </c>
      <c r="M68" s="218">
        <v>1</v>
      </c>
      <c r="N68" s="218" t="s">
        <v>32</v>
      </c>
      <c r="O68" s="220" t="s">
        <v>33</v>
      </c>
      <c r="P68" s="217">
        <f>SUM(J68*M68)</f>
        <v>84561500</v>
      </c>
      <c r="Q68" s="221" t="s">
        <v>23</v>
      </c>
      <c r="S68" s="202"/>
    </row>
    <row r="69" spans="1:23" ht="15.95" customHeight="1">
      <c r="A69" s="39" t="s">
        <v>97</v>
      </c>
      <c r="B69" s="222" t="s">
        <v>98</v>
      </c>
      <c r="C69" s="223" t="s">
        <v>19</v>
      </c>
      <c r="D69" s="55">
        <f>SUM(D70:D84)</f>
        <v>605875</v>
      </c>
      <c r="E69" s="224">
        <f>SUM(E70:E84)</f>
        <v>605874.647</v>
      </c>
      <c r="F69" s="212">
        <f>SUM(F70:F84)</f>
        <v>624554</v>
      </c>
      <c r="G69" s="58">
        <f>+E69-D69</f>
        <v>-0.35300000000279397</v>
      </c>
      <c r="H69" s="59">
        <f>+G69/D69*100</f>
        <v>-5.826284299612857E-5</v>
      </c>
      <c r="I69" s="127"/>
      <c r="J69" s="127"/>
      <c r="K69" s="74"/>
      <c r="L69" s="74"/>
      <c r="M69" s="127"/>
      <c r="N69" s="127"/>
      <c r="O69" s="127"/>
      <c r="P69" s="62">
        <f>SUM(P70,P72,P75)</f>
        <v>605874647</v>
      </c>
      <c r="Q69" s="63" t="s">
        <v>14</v>
      </c>
      <c r="S69" s="202"/>
      <c r="T69" s="51"/>
      <c r="U69" s="51"/>
      <c r="V69" s="51"/>
      <c r="W69" s="51"/>
    </row>
    <row r="70" spans="1:23" ht="15.95" customHeight="1">
      <c r="A70" s="64"/>
      <c r="B70" s="76" t="s">
        <v>97</v>
      </c>
      <c r="C70" s="66" t="s">
        <v>99</v>
      </c>
      <c r="D70" s="67">
        <v>28000</v>
      </c>
      <c r="E70" s="68">
        <f>P70/1000</f>
        <v>28000</v>
      </c>
      <c r="F70" s="174"/>
      <c r="G70" s="70">
        <f>E70-D70</f>
        <v>0</v>
      </c>
      <c r="H70" s="100">
        <v>0</v>
      </c>
      <c r="I70" s="178"/>
      <c r="J70" s="204"/>
      <c r="K70" s="181"/>
      <c r="L70" s="225"/>
      <c r="M70" s="205" t="s">
        <v>39</v>
      </c>
      <c r="N70" s="205"/>
      <c r="O70" s="205"/>
      <c r="P70" s="204">
        <f>P71</f>
        <v>28000000</v>
      </c>
      <c r="Q70" s="182" t="s">
        <v>14</v>
      </c>
      <c r="S70" s="202"/>
      <c r="T70" s="51"/>
      <c r="U70" s="51"/>
      <c r="V70" s="51"/>
      <c r="W70" s="51"/>
    </row>
    <row r="71" spans="1:23" ht="15.95" customHeight="1">
      <c r="A71" s="64"/>
      <c r="B71" s="76"/>
      <c r="C71" s="89"/>
      <c r="D71" s="90"/>
      <c r="E71" s="91"/>
      <c r="F71" s="174"/>
      <c r="G71" s="93"/>
      <c r="H71" s="188"/>
      <c r="I71" s="183" t="s">
        <v>100</v>
      </c>
      <c r="J71" s="133">
        <v>100000</v>
      </c>
      <c r="K71" s="218" t="s">
        <v>23</v>
      </c>
      <c r="L71" s="219" t="s">
        <v>31</v>
      </c>
      <c r="M71" s="218">
        <v>280</v>
      </c>
      <c r="N71" s="218" t="s">
        <v>32</v>
      </c>
      <c r="O71" s="136" t="s">
        <v>33</v>
      </c>
      <c r="P71" s="217">
        <f>J71*M71</f>
        <v>28000000</v>
      </c>
      <c r="Q71" s="137" t="s">
        <v>23</v>
      </c>
      <c r="S71" s="202"/>
      <c r="T71" s="51"/>
      <c r="U71" s="51"/>
      <c r="V71" s="51"/>
      <c r="W71" s="51"/>
    </row>
    <row r="72" spans="1:23" ht="15.95" customHeight="1">
      <c r="A72" s="64"/>
      <c r="B72" s="76"/>
      <c r="C72" s="185" t="s">
        <v>101</v>
      </c>
      <c r="D72" s="67">
        <v>33600</v>
      </c>
      <c r="E72" s="186">
        <f>+P72/1000</f>
        <v>33600</v>
      </c>
      <c r="F72" s="99">
        <v>72575</v>
      </c>
      <c r="G72" s="70">
        <f>+E72-D72</f>
        <v>0</v>
      </c>
      <c r="H72" s="100">
        <f>+G72/D72*100</f>
        <v>0</v>
      </c>
      <c r="I72" s="178"/>
      <c r="J72" s="204"/>
      <c r="K72" s="181"/>
      <c r="L72" s="181"/>
      <c r="M72" s="205" t="s">
        <v>22</v>
      </c>
      <c r="N72" s="205"/>
      <c r="O72" s="205"/>
      <c r="P72" s="204">
        <f>SUM(P73:P74)</f>
        <v>33600000</v>
      </c>
      <c r="Q72" s="182" t="s">
        <v>23</v>
      </c>
      <c r="S72" s="202"/>
      <c r="T72" s="51"/>
      <c r="U72" s="51"/>
      <c r="V72" s="51"/>
      <c r="W72" s="51"/>
    </row>
    <row r="73" spans="1:23" ht="15.95" customHeight="1">
      <c r="A73" s="64"/>
      <c r="B73" s="76"/>
      <c r="C73" s="185"/>
      <c r="D73" s="78"/>
      <c r="E73" s="226"/>
      <c r="F73" s="102"/>
      <c r="G73" s="81">
        <f>+D73-E73</f>
        <v>0</v>
      </c>
      <c r="H73" s="103" t="e">
        <f>+G73/D73*100</f>
        <v>#DIV/0!</v>
      </c>
      <c r="I73" s="183" t="s">
        <v>102</v>
      </c>
      <c r="J73" s="133">
        <v>2000000</v>
      </c>
      <c r="K73" s="134" t="s">
        <v>23</v>
      </c>
      <c r="L73" s="135" t="s">
        <v>31</v>
      </c>
      <c r="M73" s="134">
        <v>12</v>
      </c>
      <c r="N73" s="134" t="s">
        <v>85</v>
      </c>
      <c r="O73" s="136" t="s">
        <v>33</v>
      </c>
      <c r="P73" s="133">
        <f>J73*M73</f>
        <v>24000000</v>
      </c>
      <c r="Q73" s="137" t="s">
        <v>23</v>
      </c>
      <c r="S73" s="202"/>
      <c r="T73" s="51"/>
      <c r="U73" s="51"/>
      <c r="V73" s="51"/>
      <c r="W73" s="51"/>
    </row>
    <row r="74" spans="1:23" ht="15.95" customHeight="1">
      <c r="A74" s="64"/>
      <c r="B74" s="76"/>
      <c r="C74" s="185"/>
      <c r="D74" s="78"/>
      <c r="E74" s="226"/>
      <c r="F74" s="102"/>
      <c r="G74" s="81"/>
      <c r="H74" s="103"/>
      <c r="I74" s="183" t="s">
        <v>103</v>
      </c>
      <c r="J74" s="133">
        <v>800000</v>
      </c>
      <c r="K74" s="134" t="s">
        <v>23</v>
      </c>
      <c r="L74" s="135" t="s">
        <v>31</v>
      </c>
      <c r="M74" s="134">
        <v>12</v>
      </c>
      <c r="N74" s="134" t="s">
        <v>85</v>
      </c>
      <c r="O74" s="136" t="s">
        <v>33</v>
      </c>
      <c r="P74" s="133">
        <f>SUM(J74*M74)</f>
        <v>9600000</v>
      </c>
      <c r="Q74" s="137" t="s">
        <v>23</v>
      </c>
      <c r="S74" s="202"/>
      <c r="T74" s="51"/>
      <c r="U74" s="51"/>
      <c r="V74" s="51"/>
      <c r="W74" s="51"/>
    </row>
    <row r="75" spans="1:23" ht="15.95" customHeight="1">
      <c r="A75" s="64"/>
      <c r="B75" s="76"/>
      <c r="C75" s="185" t="s">
        <v>104</v>
      </c>
      <c r="D75" s="67">
        <v>544275</v>
      </c>
      <c r="E75" s="186">
        <f>+P75/1000</f>
        <v>544274.647</v>
      </c>
      <c r="F75" s="99">
        <v>551979</v>
      </c>
      <c r="G75" s="70">
        <f>+E75-D75</f>
        <v>-0.35300000000279397</v>
      </c>
      <c r="H75" s="100">
        <f>+G75/D75*100</f>
        <v>-6.4856919756151575E-5</v>
      </c>
      <c r="I75" s="178"/>
      <c r="J75" s="204"/>
      <c r="K75" s="181"/>
      <c r="L75" s="181"/>
      <c r="M75" s="181" t="s">
        <v>22</v>
      </c>
      <c r="N75" s="181"/>
      <c r="O75" s="181"/>
      <c r="P75" s="204">
        <f>SUM(P76:P84)</f>
        <v>544274647</v>
      </c>
      <c r="Q75" s="182" t="s">
        <v>23</v>
      </c>
      <c r="S75" s="202"/>
      <c r="T75" s="202"/>
      <c r="U75" s="51"/>
      <c r="V75" s="51"/>
      <c r="W75" s="51"/>
    </row>
    <row r="76" spans="1:23" ht="15.95" customHeight="1">
      <c r="A76" s="64"/>
      <c r="B76" s="76"/>
      <c r="C76" s="185"/>
      <c r="D76" s="78"/>
      <c r="E76" s="226"/>
      <c r="F76" s="102"/>
      <c r="G76" s="81">
        <f>+D76-E76</f>
        <v>0</v>
      </c>
      <c r="H76" s="103" t="e">
        <f>+G76/D76*100</f>
        <v>#DIV/0!</v>
      </c>
      <c r="I76" s="183" t="s">
        <v>105</v>
      </c>
      <c r="J76" s="133">
        <v>16000000</v>
      </c>
      <c r="K76" s="134" t="s">
        <v>23</v>
      </c>
      <c r="L76" s="135" t="s">
        <v>31</v>
      </c>
      <c r="M76" s="134">
        <v>12</v>
      </c>
      <c r="N76" s="134" t="s">
        <v>32</v>
      </c>
      <c r="O76" s="136" t="s">
        <v>33</v>
      </c>
      <c r="P76" s="133">
        <f>J76*M76</f>
        <v>192000000</v>
      </c>
      <c r="Q76" s="137" t="s">
        <v>23</v>
      </c>
      <c r="S76" s="202"/>
      <c r="T76" s="51"/>
      <c r="U76" s="51"/>
      <c r="V76" s="51"/>
      <c r="W76" s="51"/>
    </row>
    <row r="77" spans="1:23" ht="15.95" customHeight="1">
      <c r="A77" s="64"/>
      <c r="B77" s="76"/>
      <c r="C77" s="227"/>
      <c r="D77" s="78"/>
      <c r="E77" s="226"/>
      <c r="F77" s="102"/>
      <c r="G77" s="81"/>
      <c r="H77" s="103" t="e">
        <f>+G77/D77*100</f>
        <v>#DIV/0!</v>
      </c>
      <c r="I77" s="183" t="s">
        <v>106</v>
      </c>
      <c r="J77" s="133">
        <v>21000000</v>
      </c>
      <c r="K77" s="134" t="s">
        <v>23</v>
      </c>
      <c r="L77" s="135" t="s">
        <v>107</v>
      </c>
      <c r="M77" s="134">
        <v>12</v>
      </c>
      <c r="N77" s="134" t="s">
        <v>85</v>
      </c>
      <c r="O77" s="136" t="s">
        <v>33</v>
      </c>
      <c r="P77" s="133">
        <f t="shared" ref="P77:P82" si="4">SUM(J77*M77)</f>
        <v>252000000</v>
      </c>
      <c r="Q77" s="137" t="s">
        <v>23</v>
      </c>
      <c r="S77" s="202"/>
      <c r="T77" s="51"/>
      <c r="U77" s="51"/>
      <c r="V77" s="51"/>
      <c r="W77" s="51"/>
    </row>
    <row r="78" spans="1:23" ht="15.95" customHeight="1">
      <c r="A78" s="64"/>
      <c r="B78" s="76"/>
      <c r="C78" s="227"/>
      <c r="D78" s="78"/>
      <c r="E78" s="226"/>
      <c r="F78" s="102"/>
      <c r="G78" s="81"/>
      <c r="H78" s="103" t="e">
        <f>+G78/D78*100</f>
        <v>#DIV/0!</v>
      </c>
      <c r="I78" s="228" t="s">
        <v>108</v>
      </c>
      <c r="J78" s="133">
        <v>10752000</v>
      </c>
      <c r="K78" s="134" t="s">
        <v>23</v>
      </c>
      <c r="L78" s="135" t="s">
        <v>31</v>
      </c>
      <c r="M78" s="134">
        <v>4</v>
      </c>
      <c r="N78" s="134" t="s">
        <v>32</v>
      </c>
      <c r="O78" s="136" t="s">
        <v>33</v>
      </c>
      <c r="P78" s="133">
        <f t="shared" si="4"/>
        <v>43008000</v>
      </c>
      <c r="Q78" s="137" t="s">
        <v>23</v>
      </c>
      <c r="S78" s="202"/>
      <c r="T78" s="51"/>
      <c r="U78" s="51"/>
      <c r="V78" s="51"/>
      <c r="W78" s="51"/>
    </row>
    <row r="79" spans="1:23" ht="15.95" customHeight="1">
      <c r="A79" s="64"/>
      <c r="B79" s="76"/>
      <c r="C79" s="227"/>
      <c r="D79" s="78"/>
      <c r="E79" s="226"/>
      <c r="F79" s="102"/>
      <c r="G79" s="81"/>
      <c r="H79" s="103"/>
      <c r="I79" s="175" t="s">
        <v>109</v>
      </c>
      <c r="J79" s="133">
        <v>14000000</v>
      </c>
      <c r="K79" s="134" t="s">
        <v>23</v>
      </c>
      <c r="L79" s="135" t="s">
        <v>31</v>
      </c>
      <c r="M79" s="134">
        <v>1</v>
      </c>
      <c r="N79" s="134" t="s">
        <v>32</v>
      </c>
      <c r="O79" s="136" t="s">
        <v>33</v>
      </c>
      <c r="P79" s="133">
        <f t="shared" si="4"/>
        <v>14000000</v>
      </c>
      <c r="Q79" s="137" t="s">
        <v>23</v>
      </c>
      <c r="S79" s="202"/>
      <c r="T79" s="51"/>
      <c r="U79" s="51"/>
      <c r="V79" s="51"/>
      <c r="W79" s="51"/>
    </row>
    <row r="80" spans="1:23" ht="20.100000000000001" customHeight="1">
      <c r="A80" s="64"/>
      <c r="B80" s="76"/>
      <c r="C80" s="227"/>
      <c r="D80" s="78"/>
      <c r="E80" s="226"/>
      <c r="F80" s="102"/>
      <c r="G80" s="81"/>
      <c r="H80" s="103"/>
      <c r="I80" s="175" t="s">
        <v>110</v>
      </c>
      <c r="J80" s="133">
        <v>23866647</v>
      </c>
      <c r="K80" s="134" t="s">
        <v>23</v>
      </c>
      <c r="L80" s="135" t="s">
        <v>31</v>
      </c>
      <c r="M80" s="134">
        <v>1</v>
      </c>
      <c r="N80" s="134" t="s">
        <v>32</v>
      </c>
      <c r="O80" s="136" t="s">
        <v>33</v>
      </c>
      <c r="P80" s="133">
        <f t="shared" si="4"/>
        <v>23866647</v>
      </c>
      <c r="Q80" s="137" t="s">
        <v>23</v>
      </c>
      <c r="S80" s="202"/>
      <c r="T80" s="51"/>
      <c r="U80" s="51"/>
      <c r="V80" s="51"/>
      <c r="W80" s="51"/>
    </row>
    <row r="81" spans="1:23" ht="17.100000000000001" customHeight="1">
      <c r="A81" s="64"/>
      <c r="B81" s="76"/>
      <c r="C81" s="227"/>
      <c r="D81" s="78"/>
      <c r="E81" s="226"/>
      <c r="F81" s="102"/>
      <c r="G81" s="81"/>
      <c r="H81" s="103"/>
      <c r="I81" s="183" t="s">
        <v>111</v>
      </c>
      <c r="J81" s="133">
        <v>1200000</v>
      </c>
      <c r="K81" s="134" t="s">
        <v>23</v>
      </c>
      <c r="L81" s="135" t="s">
        <v>31</v>
      </c>
      <c r="M81" s="134">
        <v>12</v>
      </c>
      <c r="N81" s="134" t="s">
        <v>32</v>
      </c>
      <c r="O81" s="136" t="s">
        <v>33</v>
      </c>
      <c r="P81" s="133">
        <f t="shared" si="4"/>
        <v>14400000</v>
      </c>
      <c r="Q81" s="229" t="s">
        <v>23</v>
      </c>
      <c r="S81" s="202"/>
      <c r="T81" s="51"/>
      <c r="U81" s="51"/>
      <c r="V81" s="51"/>
      <c r="W81" s="51"/>
    </row>
    <row r="82" spans="1:23" ht="17.100000000000001" customHeight="1">
      <c r="A82" s="64"/>
      <c r="B82" s="76"/>
      <c r="C82" s="227"/>
      <c r="D82" s="78"/>
      <c r="E82" s="226"/>
      <c r="F82" s="102"/>
      <c r="G82" s="81"/>
      <c r="H82" s="103" t="e">
        <f>+G82/D82*100</f>
        <v>#DIV/0!</v>
      </c>
      <c r="I82" s="183" t="s">
        <v>112</v>
      </c>
      <c r="J82" s="133">
        <v>400000</v>
      </c>
      <c r="K82" s="134" t="s">
        <v>23</v>
      </c>
      <c r="L82" s="135" t="s">
        <v>31</v>
      </c>
      <c r="M82" s="134">
        <v>10</v>
      </c>
      <c r="N82" s="134" t="s">
        <v>32</v>
      </c>
      <c r="O82" s="136" t="s">
        <v>33</v>
      </c>
      <c r="P82" s="133">
        <f t="shared" si="4"/>
        <v>4000000</v>
      </c>
      <c r="Q82" s="229" t="s">
        <v>23</v>
      </c>
      <c r="S82" s="202"/>
      <c r="T82" s="51"/>
      <c r="U82" s="51"/>
      <c r="V82" s="51"/>
      <c r="W82" s="51"/>
    </row>
    <row r="83" spans="1:23" ht="17.100000000000001" customHeight="1">
      <c r="A83" s="64"/>
      <c r="B83" s="76"/>
      <c r="C83" s="227"/>
      <c r="D83" s="78"/>
      <c r="E83" s="226"/>
      <c r="F83" s="102"/>
      <c r="G83" s="81"/>
      <c r="H83" s="103"/>
      <c r="I83" s="183" t="s">
        <v>113</v>
      </c>
      <c r="J83" s="133">
        <v>40000</v>
      </c>
      <c r="K83" s="134" t="s">
        <v>14</v>
      </c>
      <c r="L83" s="135" t="s">
        <v>31</v>
      </c>
      <c r="M83" s="134">
        <v>10</v>
      </c>
      <c r="N83" s="134" t="s">
        <v>41</v>
      </c>
      <c r="O83" s="136" t="s">
        <v>33</v>
      </c>
      <c r="P83" s="133">
        <f>J83*M83</f>
        <v>400000</v>
      </c>
      <c r="Q83" s="137" t="s">
        <v>23</v>
      </c>
      <c r="S83" s="202"/>
      <c r="T83" s="51"/>
      <c r="U83" s="51"/>
      <c r="V83" s="51"/>
      <c r="W83" s="51"/>
    </row>
    <row r="84" spans="1:23" ht="20.100000000000001" customHeight="1">
      <c r="A84" s="64"/>
      <c r="B84" s="76"/>
      <c r="C84" s="227"/>
      <c r="D84" s="78"/>
      <c r="E84" s="226"/>
      <c r="F84" s="102"/>
      <c r="G84" s="81"/>
      <c r="H84" s="103" t="e">
        <f>+G84/D84*100</f>
        <v>#DIV/0!</v>
      </c>
      <c r="I84" s="228" t="s">
        <v>114</v>
      </c>
      <c r="J84" s="133">
        <v>60000</v>
      </c>
      <c r="K84" s="134" t="s">
        <v>23</v>
      </c>
      <c r="L84" s="135" t="s">
        <v>31</v>
      </c>
      <c r="M84" s="134">
        <v>10</v>
      </c>
      <c r="N84" s="134" t="s">
        <v>32</v>
      </c>
      <c r="O84" s="136" t="s">
        <v>33</v>
      </c>
      <c r="P84" s="133">
        <f>SUM(J84*M84)</f>
        <v>600000</v>
      </c>
      <c r="Q84" s="137" t="s">
        <v>23</v>
      </c>
      <c r="S84" s="202"/>
      <c r="T84" s="51"/>
      <c r="U84" s="51"/>
      <c r="V84" s="51"/>
      <c r="W84" s="51"/>
    </row>
    <row r="85" spans="1:23" ht="20.100000000000001" customHeight="1">
      <c r="A85" s="106" t="s">
        <v>115</v>
      </c>
      <c r="B85" s="107" t="s">
        <v>16</v>
      </c>
      <c r="C85" s="108"/>
      <c r="D85" s="109">
        <f>SUM(D86)</f>
        <v>2610298</v>
      </c>
      <c r="E85" s="110">
        <f>SUM(E86)</f>
        <v>2629276.0589999999</v>
      </c>
      <c r="F85" s="147">
        <f>SUM(F86)</f>
        <v>2029689</v>
      </c>
      <c r="G85" s="112">
        <f>+E85-D85</f>
        <v>18978.058999999892</v>
      </c>
      <c r="H85" s="113">
        <f>+G85/D85*100</f>
        <v>0.72704568597148256</v>
      </c>
      <c r="I85" s="114"/>
      <c r="J85" s="114"/>
      <c r="K85" s="115"/>
      <c r="L85" s="115"/>
      <c r="M85" s="114"/>
      <c r="N85" s="114"/>
      <c r="O85" s="114"/>
      <c r="P85" s="116">
        <f>P86</f>
        <v>2629276059</v>
      </c>
      <c r="Q85" s="117" t="s">
        <v>14</v>
      </c>
      <c r="S85" s="202"/>
      <c r="T85" s="51"/>
      <c r="U85" s="51"/>
      <c r="V85" s="51"/>
      <c r="W85" s="51"/>
    </row>
    <row r="86" spans="1:23" ht="15.95" customHeight="1">
      <c r="A86" s="64"/>
      <c r="B86" s="76" t="s">
        <v>115</v>
      </c>
      <c r="C86" s="152" t="s">
        <v>19</v>
      </c>
      <c r="D86" s="153">
        <f>SUM(D87:D99)</f>
        <v>2610298</v>
      </c>
      <c r="E86" s="154">
        <f>SUM(E87:E99)</f>
        <v>2629276.0589999999</v>
      </c>
      <c r="F86" s="230">
        <f>SUM(F87:F99)</f>
        <v>2029689</v>
      </c>
      <c r="G86" s="58">
        <f>+E86-D86</f>
        <v>18978.058999999892</v>
      </c>
      <c r="H86" s="59">
        <f>+G86/D86*100</f>
        <v>0.72704568597148256</v>
      </c>
      <c r="I86" s="123"/>
      <c r="J86" s="123"/>
      <c r="K86" s="85"/>
      <c r="L86" s="85"/>
      <c r="M86" s="123"/>
      <c r="N86" s="123"/>
      <c r="O86" s="123"/>
      <c r="P86" s="124">
        <f>SUM(P87,P90,P93,P96)</f>
        <v>2629276059</v>
      </c>
      <c r="Q86" s="88" t="s">
        <v>14</v>
      </c>
      <c r="S86" s="202"/>
      <c r="T86" s="51"/>
      <c r="U86" s="51"/>
      <c r="V86" s="51"/>
      <c r="W86" s="51"/>
    </row>
    <row r="87" spans="1:23" ht="15.95" customHeight="1">
      <c r="A87" s="64"/>
      <c r="B87" s="76"/>
      <c r="C87" s="66" t="s">
        <v>116</v>
      </c>
      <c r="D87" s="67">
        <v>1061660</v>
      </c>
      <c r="E87" s="68">
        <f>+P87/1000</f>
        <v>1061660</v>
      </c>
      <c r="F87" s="99">
        <v>875385</v>
      </c>
      <c r="G87" s="70">
        <f>+E87-D87</f>
        <v>0</v>
      </c>
      <c r="H87" s="100">
        <f>+G87/D87*100</f>
        <v>0</v>
      </c>
      <c r="I87" s="72"/>
      <c r="J87" s="73"/>
      <c r="K87" s="74"/>
      <c r="L87" s="74"/>
      <c r="M87" s="75" t="s">
        <v>22</v>
      </c>
      <c r="N87" s="75"/>
      <c r="O87" s="75"/>
      <c r="P87" s="73">
        <f>SUM(P88:P89)</f>
        <v>1061660000</v>
      </c>
      <c r="Q87" s="63" t="s">
        <v>23</v>
      </c>
      <c r="S87" s="231"/>
    </row>
    <row r="88" spans="1:23" ht="15.95" customHeight="1">
      <c r="A88" s="64"/>
      <c r="B88" s="76"/>
      <c r="C88" s="77"/>
      <c r="D88" s="78"/>
      <c r="E88" s="79"/>
      <c r="F88" s="102"/>
      <c r="G88" s="81">
        <f>+E88-D88</f>
        <v>0</v>
      </c>
      <c r="H88" s="103"/>
      <c r="I88" s="83" t="s">
        <v>117</v>
      </c>
      <c r="J88" s="96">
        <v>11805000</v>
      </c>
      <c r="K88" s="85" t="s">
        <v>23</v>
      </c>
      <c r="L88" s="86" t="s">
        <v>31</v>
      </c>
      <c r="M88" s="85">
        <v>12</v>
      </c>
      <c r="N88" s="85" t="s">
        <v>85</v>
      </c>
      <c r="O88" s="97" t="s">
        <v>33</v>
      </c>
      <c r="P88" s="96">
        <f>J88*M88</f>
        <v>141660000</v>
      </c>
      <c r="Q88" s="88" t="s">
        <v>23</v>
      </c>
    </row>
    <row r="89" spans="1:23" ht="15.95" customHeight="1">
      <c r="A89" s="64"/>
      <c r="B89" s="76"/>
      <c r="C89" s="89"/>
      <c r="D89" s="90"/>
      <c r="E89" s="91"/>
      <c r="F89" s="144"/>
      <c r="G89" s="93">
        <f>+E89-D89</f>
        <v>0</v>
      </c>
      <c r="H89" s="188"/>
      <c r="I89" s="189" t="s">
        <v>118</v>
      </c>
      <c r="J89" s="232">
        <v>920000000</v>
      </c>
      <c r="K89" s="191" t="s">
        <v>23</v>
      </c>
      <c r="L89" s="192" t="s">
        <v>31</v>
      </c>
      <c r="M89" s="191">
        <v>1</v>
      </c>
      <c r="N89" s="191" t="s">
        <v>32</v>
      </c>
      <c r="O89" s="193" t="s">
        <v>33</v>
      </c>
      <c r="P89" s="232">
        <f>SUM(J89*M89)</f>
        <v>920000000</v>
      </c>
      <c r="Q89" s="194" t="s">
        <v>23</v>
      </c>
    </row>
    <row r="90" spans="1:23" ht="15.95" customHeight="1">
      <c r="A90" s="64"/>
      <c r="B90" s="172"/>
      <c r="C90" s="66" t="s">
        <v>119</v>
      </c>
      <c r="D90" s="67">
        <v>637682</v>
      </c>
      <c r="E90" s="186">
        <f>+P90/1000</f>
        <v>637682.47900000005</v>
      </c>
      <c r="F90" s="99">
        <v>593059</v>
      </c>
      <c r="G90" s="70">
        <f>E90-D90</f>
        <v>0.47900000005029142</v>
      </c>
      <c r="H90" s="100">
        <f>+G90/D90*100</f>
        <v>7.5115810082500593E-5</v>
      </c>
      <c r="I90" s="72"/>
      <c r="J90" s="105"/>
      <c r="K90" s="74"/>
      <c r="L90" s="74"/>
      <c r="M90" s="75" t="s">
        <v>22</v>
      </c>
      <c r="N90" s="75"/>
      <c r="O90" s="75"/>
      <c r="P90" s="105">
        <f>SUM(P91:P92)</f>
        <v>637682479</v>
      </c>
      <c r="Q90" s="63" t="s">
        <v>23</v>
      </c>
    </row>
    <row r="91" spans="1:23" ht="15.95" customHeight="1">
      <c r="A91" s="64"/>
      <c r="B91" s="172"/>
      <c r="C91" s="77"/>
      <c r="D91" s="78"/>
      <c r="E91" s="226"/>
      <c r="F91" s="102"/>
      <c r="G91" s="81"/>
      <c r="H91" s="103"/>
      <c r="I91" s="175" t="s">
        <v>120</v>
      </c>
      <c r="J91" s="133">
        <v>164654000</v>
      </c>
      <c r="K91" s="233" t="s">
        <v>14</v>
      </c>
      <c r="L91" s="234" t="s">
        <v>31</v>
      </c>
      <c r="M91" s="233">
        <v>1</v>
      </c>
      <c r="N91" s="233" t="s">
        <v>32</v>
      </c>
      <c r="O91" s="235" t="s">
        <v>33</v>
      </c>
      <c r="P91" s="87">
        <f>SUM(J91*M91)</f>
        <v>164654000</v>
      </c>
      <c r="Q91" s="50" t="s">
        <v>23</v>
      </c>
    </row>
    <row r="92" spans="1:23" ht="15.95" customHeight="1">
      <c r="A92" s="64"/>
      <c r="B92" s="172"/>
      <c r="C92" s="89"/>
      <c r="D92" s="78"/>
      <c r="E92" s="226"/>
      <c r="F92" s="144"/>
      <c r="G92" s="93"/>
      <c r="H92" s="103" t="e">
        <f>+G92/D92*100</f>
        <v>#DIV/0!</v>
      </c>
      <c r="I92" s="183" t="s">
        <v>121</v>
      </c>
      <c r="J92" s="133">
        <v>473028479</v>
      </c>
      <c r="K92" s="134" t="s">
        <v>23</v>
      </c>
      <c r="L92" s="135" t="s">
        <v>31</v>
      </c>
      <c r="M92" s="134">
        <v>1</v>
      </c>
      <c r="N92" s="134" t="s">
        <v>80</v>
      </c>
      <c r="O92" s="136" t="s">
        <v>33</v>
      </c>
      <c r="P92" s="133">
        <f>SUM(J92*M92)</f>
        <v>473028479</v>
      </c>
      <c r="Q92" s="137" t="s">
        <v>23</v>
      </c>
      <c r="T92" s="236"/>
    </row>
    <row r="93" spans="1:23" ht="15.95" customHeight="1">
      <c r="A93" s="64"/>
      <c r="B93" s="172"/>
      <c r="C93" s="237" t="s">
        <v>122</v>
      </c>
      <c r="D93" s="67">
        <v>585956</v>
      </c>
      <c r="E93" s="186">
        <f>+P93/1000</f>
        <v>608933.57999999996</v>
      </c>
      <c r="F93" s="99">
        <v>538723</v>
      </c>
      <c r="G93" s="70">
        <f>+E93-D93</f>
        <v>22977.579999999958</v>
      </c>
      <c r="H93" s="100">
        <f>+G93/D93*100</f>
        <v>3.9213831755285309</v>
      </c>
      <c r="I93" s="178"/>
      <c r="J93" s="204"/>
      <c r="K93" s="181"/>
      <c r="L93" s="181"/>
      <c r="M93" s="205" t="s">
        <v>22</v>
      </c>
      <c r="N93" s="205"/>
      <c r="O93" s="205"/>
      <c r="P93" s="204">
        <f>SUM(P94:P95)</f>
        <v>608933580</v>
      </c>
      <c r="Q93" s="182" t="s">
        <v>23</v>
      </c>
    </row>
    <row r="94" spans="1:23" ht="15.95" customHeight="1">
      <c r="A94" s="64"/>
      <c r="B94" s="172"/>
      <c r="C94" s="238"/>
      <c r="D94" s="78"/>
      <c r="E94" s="226"/>
      <c r="F94" s="102"/>
      <c r="G94" s="81"/>
      <c r="H94" s="103"/>
      <c r="I94" s="175" t="s">
        <v>123</v>
      </c>
      <c r="J94" s="133">
        <v>128518040</v>
      </c>
      <c r="K94" s="134" t="s">
        <v>14</v>
      </c>
      <c r="L94" s="135" t="s">
        <v>31</v>
      </c>
      <c r="M94" s="134">
        <v>1</v>
      </c>
      <c r="N94" s="134" t="s">
        <v>32</v>
      </c>
      <c r="O94" s="136" t="s">
        <v>33</v>
      </c>
      <c r="P94" s="133">
        <f>SUM(J94*M94)</f>
        <v>128518040</v>
      </c>
      <c r="Q94" s="137" t="s">
        <v>23</v>
      </c>
    </row>
    <row r="95" spans="1:23" ht="15.95" customHeight="1">
      <c r="A95" s="64"/>
      <c r="B95" s="172"/>
      <c r="C95" s="239"/>
      <c r="D95" s="78"/>
      <c r="E95" s="226"/>
      <c r="F95" s="144"/>
      <c r="G95" s="81">
        <f>+D95-E95</f>
        <v>0</v>
      </c>
      <c r="H95" s="103" t="e">
        <f>+G95/D95*100</f>
        <v>#DIV/0!</v>
      </c>
      <c r="I95" s="183" t="s">
        <v>121</v>
      </c>
      <c r="J95" s="133">
        <v>480415540</v>
      </c>
      <c r="K95" s="134" t="s">
        <v>23</v>
      </c>
      <c r="L95" s="135" t="s">
        <v>31</v>
      </c>
      <c r="M95" s="134">
        <v>1</v>
      </c>
      <c r="N95" s="134" t="s">
        <v>80</v>
      </c>
      <c r="O95" s="136" t="s">
        <v>33</v>
      </c>
      <c r="P95" s="133">
        <f>SUM(J95*M95)</f>
        <v>480415540</v>
      </c>
      <c r="Q95" s="137" t="s">
        <v>23</v>
      </c>
    </row>
    <row r="96" spans="1:23" ht="15.95" customHeight="1">
      <c r="A96" s="64"/>
      <c r="B96" s="172"/>
      <c r="C96" s="227" t="s">
        <v>124</v>
      </c>
      <c r="D96" s="67">
        <v>325000</v>
      </c>
      <c r="E96" s="186">
        <f>+P96/1000</f>
        <v>321000</v>
      </c>
      <c r="F96" s="99">
        <v>22522</v>
      </c>
      <c r="G96" s="70">
        <f>+E96-D96</f>
        <v>-4000</v>
      </c>
      <c r="H96" s="100">
        <f>+G96/D96*100</f>
        <v>-1.2307692307692308</v>
      </c>
      <c r="I96" s="178"/>
      <c r="J96" s="179"/>
      <c r="K96" s="181"/>
      <c r="L96" s="181"/>
      <c r="M96" s="205" t="s">
        <v>22</v>
      </c>
      <c r="N96" s="205"/>
      <c r="O96" s="205"/>
      <c r="P96" s="179">
        <f>SUM(P97:P99)</f>
        <v>321000000</v>
      </c>
      <c r="Q96" s="182" t="s">
        <v>23</v>
      </c>
    </row>
    <row r="97" spans="1:20" ht="15.95" customHeight="1">
      <c r="A97" s="64"/>
      <c r="B97" s="172"/>
      <c r="C97" s="240"/>
      <c r="D97" s="78"/>
      <c r="E97" s="226"/>
      <c r="F97" s="102"/>
      <c r="G97" s="81"/>
      <c r="H97" s="103"/>
      <c r="I97" s="241" t="s">
        <v>125</v>
      </c>
      <c r="J97" s="133">
        <v>6750000</v>
      </c>
      <c r="K97" s="134" t="s">
        <v>23</v>
      </c>
      <c r="L97" s="135" t="s">
        <v>31</v>
      </c>
      <c r="M97" s="134">
        <v>12</v>
      </c>
      <c r="N97" s="134" t="s">
        <v>85</v>
      </c>
      <c r="O97" s="136" t="s">
        <v>33</v>
      </c>
      <c r="P97" s="133">
        <f>SUM(J97*M97)</f>
        <v>81000000</v>
      </c>
      <c r="Q97" s="137" t="s">
        <v>23</v>
      </c>
    </row>
    <row r="98" spans="1:20" ht="15.95" customHeight="1">
      <c r="A98" s="64"/>
      <c r="B98" s="172"/>
      <c r="C98" s="240"/>
      <c r="D98" s="78"/>
      <c r="E98" s="226"/>
      <c r="F98" s="102"/>
      <c r="G98" s="81"/>
      <c r="H98" s="103"/>
      <c r="I98" s="183" t="s">
        <v>126</v>
      </c>
      <c r="J98" s="133">
        <v>0</v>
      </c>
      <c r="K98" s="134" t="s">
        <v>23</v>
      </c>
      <c r="L98" s="135" t="s">
        <v>31</v>
      </c>
      <c r="M98" s="134">
        <v>1</v>
      </c>
      <c r="N98" s="134" t="s">
        <v>32</v>
      </c>
      <c r="O98" s="136" t="s">
        <v>33</v>
      </c>
      <c r="P98" s="133">
        <f>SUM(J98*M98)</f>
        <v>0</v>
      </c>
      <c r="Q98" s="137" t="s">
        <v>23</v>
      </c>
    </row>
    <row r="99" spans="1:20" ht="15.95" customHeight="1">
      <c r="A99" s="242"/>
      <c r="B99" s="243"/>
      <c r="C99" s="244"/>
      <c r="D99" s="90"/>
      <c r="E99" s="187"/>
      <c r="F99" s="144"/>
      <c r="G99" s="93"/>
      <c r="H99" s="188"/>
      <c r="I99" s="245" t="s">
        <v>127</v>
      </c>
      <c r="J99" s="217">
        <v>60000000</v>
      </c>
      <c r="K99" s="218" t="s">
        <v>23</v>
      </c>
      <c r="L99" s="219" t="s">
        <v>31</v>
      </c>
      <c r="M99" s="218">
        <v>4</v>
      </c>
      <c r="N99" s="218" t="s">
        <v>32</v>
      </c>
      <c r="O99" s="220" t="s">
        <v>33</v>
      </c>
      <c r="P99" s="217">
        <f>SUM(J99*M99)</f>
        <v>240000000</v>
      </c>
      <c r="Q99" s="221" t="s">
        <v>23</v>
      </c>
    </row>
    <row r="100" spans="1:20" ht="15.95" customHeight="1">
      <c r="A100" s="106" t="s">
        <v>128</v>
      </c>
      <c r="B100" s="246" t="s">
        <v>16</v>
      </c>
      <c r="C100" s="247"/>
      <c r="D100" s="109">
        <f>SUM(D101)</f>
        <v>2456195</v>
      </c>
      <c r="E100" s="166">
        <f>SUM(E101)</f>
        <v>2613455.9270000001</v>
      </c>
      <c r="F100" s="147">
        <f>SUM(F101)</f>
        <v>1596860</v>
      </c>
      <c r="G100" s="112">
        <f>+E100-D100</f>
        <v>157260.92700000014</v>
      </c>
      <c r="H100" s="113">
        <f t="shared" ref="H100:H112" si="5">+G100/D100*100</f>
        <v>6.4026238551906562</v>
      </c>
      <c r="I100" s="127"/>
      <c r="J100" s="127"/>
      <c r="K100" s="74"/>
      <c r="L100" s="74"/>
      <c r="M100" s="127"/>
      <c r="N100" s="127"/>
      <c r="O100" s="127"/>
      <c r="P100" s="248">
        <f>SUM(P101)</f>
        <v>2613455927</v>
      </c>
      <c r="Q100" s="249" t="s">
        <v>14</v>
      </c>
    </row>
    <row r="101" spans="1:20" ht="15.95" customHeight="1">
      <c r="A101" s="64"/>
      <c r="B101" s="222" t="s">
        <v>128</v>
      </c>
      <c r="C101" s="223" t="s">
        <v>19</v>
      </c>
      <c r="D101" s="55">
        <f>SUM(D102:D104)</f>
        <v>2456195</v>
      </c>
      <c r="E101" s="250">
        <f>SUM(E102:E104)</f>
        <v>2613455.9270000001</v>
      </c>
      <c r="F101" s="251">
        <f>SUM(F102:F104)</f>
        <v>1596860</v>
      </c>
      <c r="G101" s="58">
        <f>E101-D101</f>
        <v>157260.92700000014</v>
      </c>
      <c r="H101" s="59">
        <f t="shared" si="5"/>
        <v>6.4026238551906562</v>
      </c>
      <c r="I101" s="127" t="s">
        <v>46</v>
      </c>
      <c r="J101" s="114" t="s">
        <v>46</v>
      </c>
      <c r="K101" s="74"/>
      <c r="L101" s="74"/>
      <c r="M101" s="127"/>
      <c r="N101" s="252" t="s">
        <v>39</v>
      </c>
      <c r="O101" s="252"/>
      <c r="P101" s="62">
        <f>SUM(P102:P104)</f>
        <v>2613455927</v>
      </c>
      <c r="Q101" s="63" t="s">
        <v>14</v>
      </c>
    </row>
    <row r="102" spans="1:20" ht="15.95" customHeight="1">
      <c r="A102" s="64"/>
      <c r="B102" s="76"/>
      <c r="C102" s="253" t="s">
        <v>129</v>
      </c>
      <c r="D102" s="254">
        <v>972743</v>
      </c>
      <c r="E102" s="255">
        <f>+P102/1000</f>
        <v>868169.29799999995</v>
      </c>
      <c r="F102" s="256">
        <v>313065</v>
      </c>
      <c r="G102" s="58">
        <f>E102-D102</f>
        <v>-104573.70200000005</v>
      </c>
      <c r="H102" s="59">
        <f t="shared" si="5"/>
        <v>-10.750393680550777</v>
      </c>
      <c r="I102" s="257" t="s">
        <v>129</v>
      </c>
      <c r="J102" s="258">
        <v>868169298</v>
      </c>
      <c r="K102" s="114" t="s">
        <v>72</v>
      </c>
      <c r="L102" s="259" t="s">
        <v>31</v>
      </c>
      <c r="M102" s="115">
        <v>1</v>
      </c>
      <c r="N102" s="115" t="s">
        <v>130</v>
      </c>
      <c r="O102" s="260" t="s">
        <v>71</v>
      </c>
      <c r="P102" s="261">
        <f>+J102*M102</f>
        <v>868169298</v>
      </c>
      <c r="Q102" s="163" t="s">
        <v>72</v>
      </c>
    </row>
    <row r="103" spans="1:20" ht="15.95" customHeight="1">
      <c r="A103" s="64"/>
      <c r="B103" s="76"/>
      <c r="C103" s="253" t="s">
        <v>131</v>
      </c>
      <c r="D103" s="262">
        <v>722487</v>
      </c>
      <c r="E103" s="255">
        <f>+P103/1000</f>
        <v>669053.071</v>
      </c>
      <c r="F103" s="256">
        <v>1283795</v>
      </c>
      <c r="G103" s="58">
        <f>E103-D103</f>
        <v>-53433.929000000004</v>
      </c>
      <c r="H103" s="59">
        <f t="shared" si="5"/>
        <v>-7.3958325893753107</v>
      </c>
      <c r="I103" s="257" t="s">
        <v>131</v>
      </c>
      <c r="J103" s="258">
        <v>669053071</v>
      </c>
      <c r="K103" s="114" t="s">
        <v>72</v>
      </c>
      <c r="L103" s="259" t="s">
        <v>31</v>
      </c>
      <c r="M103" s="115">
        <v>1</v>
      </c>
      <c r="N103" s="115" t="s">
        <v>130</v>
      </c>
      <c r="O103" s="260" t="s">
        <v>71</v>
      </c>
      <c r="P103" s="261">
        <f>+J103*M103</f>
        <v>669053071</v>
      </c>
      <c r="Q103" s="163" t="s">
        <v>72</v>
      </c>
    </row>
    <row r="104" spans="1:20" ht="15.95" customHeight="1">
      <c r="A104" s="64"/>
      <c r="B104" s="76" t="s">
        <v>46</v>
      </c>
      <c r="C104" s="263" t="s">
        <v>132</v>
      </c>
      <c r="D104" s="262">
        <v>760965</v>
      </c>
      <c r="E104" s="255">
        <f>+P104/1000</f>
        <v>1076233.558</v>
      </c>
      <c r="F104" s="256">
        <v>0</v>
      </c>
      <c r="G104" s="58">
        <f>E104-D104</f>
        <v>315268.55799999996</v>
      </c>
      <c r="H104" s="59">
        <f t="shared" si="5"/>
        <v>41.430099676069197</v>
      </c>
      <c r="I104" s="72" t="s">
        <v>132</v>
      </c>
      <c r="J104" s="258">
        <v>1076233558</v>
      </c>
      <c r="K104" s="127" t="s">
        <v>72</v>
      </c>
      <c r="L104" s="104" t="s">
        <v>31</v>
      </c>
      <c r="M104" s="74">
        <v>1</v>
      </c>
      <c r="N104" s="74" t="s">
        <v>130</v>
      </c>
      <c r="O104" s="264" t="s">
        <v>71</v>
      </c>
      <c r="P104" s="105">
        <f>+J104*M104</f>
        <v>1076233558</v>
      </c>
      <c r="Q104" s="63" t="s">
        <v>72</v>
      </c>
    </row>
    <row r="105" spans="1:20" ht="15.95" customHeight="1">
      <c r="A105" s="106" t="s">
        <v>133</v>
      </c>
      <c r="B105" s="265" t="s">
        <v>134</v>
      </c>
      <c r="C105" s="266"/>
      <c r="D105" s="267">
        <f>D106</f>
        <v>55700</v>
      </c>
      <c r="E105" s="268">
        <f>E106</f>
        <v>223771.11</v>
      </c>
      <c r="F105" s="269">
        <f>F106</f>
        <v>0</v>
      </c>
      <c r="G105" s="270">
        <f>G106</f>
        <v>168071.11</v>
      </c>
      <c r="H105" s="113">
        <f t="shared" si="5"/>
        <v>301.74346499102336</v>
      </c>
      <c r="I105" s="72"/>
      <c r="J105" s="105"/>
      <c r="K105" s="127"/>
      <c r="L105" s="104"/>
      <c r="M105" s="74"/>
      <c r="N105" s="74"/>
      <c r="O105" s="264"/>
      <c r="P105" s="271">
        <f>SUM(P106)</f>
        <v>223771110</v>
      </c>
      <c r="Q105" s="249" t="s">
        <v>14</v>
      </c>
    </row>
    <row r="106" spans="1:20" ht="15.95" customHeight="1">
      <c r="A106" s="39"/>
      <c r="B106" s="76" t="s">
        <v>133</v>
      </c>
      <c r="C106" s="272" t="s">
        <v>135</v>
      </c>
      <c r="D106" s="273">
        <f>SUM(D107:D112)</f>
        <v>55700</v>
      </c>
      <c r="E106" s="274">
        <f>SUM(E107:E112)</f>
        <v>223771.11</v>
      </c>
      <c r="F106" s="275"/>
      <c r="G106" s="58">
        <f>E106-D106</f>
        <v>168071.11</v>
      </c>
      <c r="H106" s="276">
        <f>G106/D106*100</f>
        <v>301.74346499102336</v>
      </c>
      <c r="I106" s="72"/>
      <c r="J106" s="105"/>
      <c r="K106" s="127"/>
      <c r="L106" s="104"/>
      <c r="M106" s="74"/>
      <c r="N106" s="252" t="s">
        <v>39</v>
      </c>
      <c r="O106" s="252"/>
      <c r="P106" s="105">
        <f>SUM(P107:P109)</f>
        <v>223771110</v>
      </c>
      <c r="Q106" s="63" t="s">
        <v>14</v>
      </c>
    </row>
    <row r="107" spans="1:20" ht="15.95" customHeight="1">
      <c r="A107" s="64"/>
      <c r="B107" s="76"/>
      <c r="C107" s="277" t="s">
        <v>136</v>
      </c>
      <c r="D107" s="153">
        <v>8000</v>
      </c>
      <c r="E107" s="278">
        <f>P107/1000</f>
        <v>8000</v>
      </c>
      <c r="F107" s="279"/>
      <c r="G107" s="58">
        <f>+E107-D107</f>
        <v>0</v>
      </c>
      <c r="H107" s="276">
        <f>G107/D107*100</f>
        <v>0</v>
      </c>
      <c r="I107" s="257" t="s">
        <v>137</v>
      </c>
      <c r="J107" s="258">
        <v>2000000</v>
      </c>
      <c r="K107" s="115" t="s">
        <v>23</v>
      </c>
      <c r="L107" s="259" t="s">
        <v>31</v>
      </c>
      <c r="M107" s="115">
        <v>4</v>
      </c>
      <c r="N107" s="115" t="s">
        <v>138</v>
      </c>
      <c r="O107" s="260" t="s">
        <v>33</v>
      </c>
      <c r="P107" s="258">
        <f>SUM(J107*M107)</f>
        <v>8000000</v>
      </c>
      <c r="Q107" s="163" t="s">
        <v>23</v>
      </c>
      <c r="T107" s="3"/>
    </row>
    <row r="108" spans="1:20" ht="15.95" customHeight="1">
      <c r="A108" s="64"/>
      <c r="B108" s="76"/>
      <c r="C108" s="280" t="s">
        <v>139</v>
      </c>
      <c r="D108" s="153">
        <v>6500</v>
      </c>
      <c r="E108" s="278">
        <f>P108/1000</f>
        <v>5872.11</v>
      </c>
      <c r="F108" s="279"/>
      <c r="G108" s="58">
        <f>+E108-D108</f>
        <v>-627.89000000000033</v>
      </c>
      <c r="H108" s="59">
        <f>G108/D108*100</f>
        <v>-9.6598461538461589</v>
      </c>
      <c r="I108" s="281" t="s">
        <v>140</v>
      </c>
      <c r="J108" s="258">
        <v>5872110</v>
      </c>
      <c r="K108" s="115" t="s">
        <v>72</v>
      </c>
      <c r="L108" s="115" t="s">
        <v>31</v>
      </c>
      <c r="M108" s="114">
        <v>1</v>
      </c>
      <c r="N108" s="115" t="s">
        <v>41</v>
      </c>
      <c r="O108" s="114" t="s">
        <v>71</v>
      </c>
      <c r="P108" s="258">
        <f>J108*M108</f>
        <v>5872110</v>
      </c>
      <c r="Q108" s="163" t="s">
        <v>72</v>
      </c>
      <c r="T108" s="3"/>
    </row>
    <row r="109" spans="1:20" ht="15.95" customHeight="1">
      <c r="A109" s="64"/>
      <c r="B109" s="76"/>
      <c r="C109" s="227" t="s">
        <v>141</v>
      </c>
      <c r="D109" s="78">
        <v>41200</v>
      </c>
      <c r="E109" s="226">
        <f>+P109/1000</f>
        <v>209899</v>
      </c>
      <c r="F109" s="99">
        <v>6500</v>
      </c>
      <c r="G109" s="81">
        <f>+E109-D109</f>
        <v>168699</v>
      </c>
      <c r="H109" s="282">
        <f t="shared" si="5"/>
        <v>409.46359223300971</v>
      </c>
      <c r="I109" s="72"/>
      <c r="J109" s="73"/>
      <c r="K109" s="74"/>
      <c r="L109" s="74"/>
      <c r="M109" s="75" t="s">
        <v>22</v>
      </c>
      <c r="N109" s="75"/>
      <c r="O109" s="75"/>
      <c r="P109" s="73">
        <f>SUM(P110:P112)</f>
        <v>209899000</v>
      </c>
      <c r="Q109" s="63" t="s">
        <v>23</v>
      </c>
      <c r="T109" s="3"/>
    </row>
    <row r="110" spans="1:20" ht="15.95" customHeight="1">
      <c r="A110" s="64"/>
      <c r="B110" s="76"/>
      <c r="C110" s="240"/>
      <c r="D110" s="78"/>
      <c r="E110" s="226"/>
      <c r="F110" s="102"/>
      <c r="G110" s="81"/>
      <c r="H110" s="282" t="e">
        <f t="shared" si="5"/>
        <v>#DIV/0!</v>
      </c>
      <c r="I110" s="183" t="s">
        <v>142</v>
      </c>
      <c r="J110" s="283">
        <v>6000000</v>
      </c>
      <c r="K110" s="134" t="s">
        <v>23</v>
      </c>
      <c r="L110" s="135" t="s">
        <v>31</v>
      </c>
      <c r="M110" s="134">
        <v>12</v>
      </c>
      <c r="N110" s="134" t="s">
        <v>32</v>
      </c>
      <c r="O110" s="136" t="s">
        <v>33</v>
      </c>
      <c r="P110" s="283">
        <f>J110*M110</f>
        <v>72000000</v>
      </c>
      <c r="Q110" s="137" t="s">
        <v>23</v>
      </c>
      <c r="T110" s="3"/>
    </row>
    <row r="111" spans="1:20" ht="15.95" customHeight="1">
      <c r="A111" s="64"/>
      <c r="B111" s="76"/>
      <c r="C111" s="240"/>
      <c r="D111" s="78"/>
      <c r="E111" s="226"/>
      <c r="F111" s="102"/>
      <c r="G111" s="81"/>
      <c r="H111" s="100"/>
      <c r="I111" s="183" t="s">
        <v>143</v>
      </c>
      <c r="J111" s="283">
        <v>137799000</v>
      </c>
      <c r="K111" s="134" t="s">
        <v>23</v>
      </c>
      <c r="L111" s="135" t="s">
        <v>31</v>
      </c>
      <c r="M111" s="134">
        <v>1</v>
      </c>
      <c r="N111" s="134" t="s">
        <v>41</v>
      </c>
      <c r="O111" s="136" t="s">
        <v>33</v>
      </c>
      <c r="P111" s="283">
        <f>J111*M111</f>
        <v>137799000</v>
      </c>
      <c r="Q111" s="137" t="s">
        <v>23</v>
      </c>
      <c r="T111" s="3"/>
    </row>
    <row r="112" spans="1:20" ht="15.95" customHeight="1" thickBot="1">
      <c r="A112" s="284"/>
      <c r="B112" s="285"/>
      <c r="C112" s="286"/>
      <c r="D112" s="287"/>
      <c r="E112" s="288"/>
      <c r="F112" s="289"/>
      <c r="G112" s="290">
        <f>+E112-D112</f>
        <v>0</v>
      </c>
      <c r="H112" s="291" t="e">
        <f t="shared" si="5"/>
        <v>#DIV/0!</v>
      </c>
      <c r="I112" s="292" t="s">
        <v>144</v>
      </c>
      <c r="J112" s="293">
        <v>100000</v>
      </c>
      <c r="K112" s="294" t="s">
        <v>23</v>
      </c>
      <c r="L112" s="295" t="s">
        <v>31</v>
      </c>
      <c r="M112" s="294">
        <v>1</v>
      </c>
      <c r="N112" s="294" t="s">
        <v>80</v>
      </c>
      <c r="O112" s="296" t="s">
        <v>33</v>
      </c>
      <c r="P112" s="293">
        <f>SUM(J112*M112)</f>
        <v>100000</v>
      </c>
      <c r="Q112" s="297" t="s">
        <v>23</v>
      </c>
      <c r="T112" s="3"/>
    </row>
    <row r="113" spans="1:20">
      <c r="T113" s="3"/>
    </row>
    <row r="114" spans="1:20">
      <c r="T114" s="3"/>
    </row>
    <row r="115" spans="1:20">
      <c r="T115" s="3"/>
    </row>
    <row r="116" spans="1:20">
      <c r="T116" s="3"/>
    </row>
    <row r="117" spans="1:20">
      <c r="T117" s="3"/>
    </row>
    <row r="118" spans="1:20">
      <c r="T118" s="3"/>
    </row>
    <row r="119" spans="1:20">
      <c r="T119" s="3"/>
    </row>
    <row r="120" spans="1: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S120" s="2"/>
      <c r="T120" s="3"/>
    </row>
  </sheetData>
  <mergeCells count="152">
    <mergeCell ref="M109:O109"/>
    <mergeCell ref="B100:C100"/>
    <mergeCell ref="N101:O101"/>
    <mergeCell ref="B105:C105"/>
    <mergeCell ref="N106:O106"/>
    <mergeCell ref="C109:C112"/>
    <mergeCell ref="D109:D112"/>
    <mergeCell ref="E109:E112"/>
    <mergeCell ref="F109:F112"/>
    <mergeCell ref="G109:G112"/>
    <mergeCell ref="H109:H112"/>
    <mergeCell ref="M93:O93"/>
    <mergeCell ref="C96:C99"/>
    <mergeCell ref="D96:D99"/>
    <mergeCell ref="E96:E99"/>
    <mergeCell ref="F96:F99"/>
    <mergeCell ref="G96:G99"/>
    <mergeCell ref="H96:H99"/>
    <mergeCell ref="M96:O96"/>
    <mergeCell ref="C93:C95"/>
    <mergeCell ref="D93:D95"/>
    <mergeCell ref="E93:E95"/>
    <mergeCell ref="F93:F95"/>
    <mergeCell ref="G93:G95"/>
    <mergeCell ref="H93:H95"/>
    <mergeCell ref="H87:H89"/>
    <mergeCell ref="M87:O87"/>
    <mergeCell ref="C90:C92"/>
    <mergeCell ref="D90:D92"/>
    <mergeCell ref="E90:E92"/>
    <mergeCell ref="F90:F92"/>
    <mergeCell ref="G90:G92"/>
    <mergeCell ref="H90:H92"/>
    <mergeCell ref="M90:O90"/>
    <mergeCell ref="B85:C85"/>
    <mergeCell ref="C87:C89"/>
    <mergeCell ref="D87:D89"/>
    <mergeCell ref="E87:E89"/>
    <mergeCell ref="F87:F89"/>
    <mergeCell ref="G87:G89"/>
    <mergeCell ref="M72:O72"/>
    <mergeCell ref="C75:C84"/>
    <mergeCell ref="D75:D84"/>
    <mergeCell ref="E75:E84"/>
    <mergeCell ref="F75:F84"/>
    <mergeCell ref="G75:G84"/>
    <mergeCell ref="H75:H84"/>
    <mergeCell ref="C72:C74"/>
    <mergeCell ref="D72:D74"/>
    <mergeCell ref="E72:E74"/>
    <mergeCell ref="F72:F74"/>
    <mergeCell ref="G72:G74"/>
    <mergeCell ref="H72:H74"/>
    <mergeCell ref="C70:C71"/>
    <mergeCell ref="D70:D71"/>
    <mergeCell ref="E70:E71"/>
    <mergeCell ref="G70:G71"/>
    <mergeCell ref="H70:H71"/>
    <mergeCell ref="M70:O70"/>
    <mergeCell ref="M61:O61"/>
    <mergeCell ref="R63:U63"/>
    <mergeCell ref="C65:C68"/>
    <mergeCell ref="D65:D68"/>
    <mergeCell ref="E65:E68"/>
    <mergeCell ref="G65:G68"/>
    <mergeCell ref="H65:H68"/>
    <mergeCell ref="M65:O65"/>
    <mergeCell ref="C61:C64"/>
    <mergeCell ref="D61:D64"/>
    <mergeCell ref="E61:E64"/>
    <mergeCell ref="F61:F62"/>
    <mergeCell ref="G61:G64"/>
    <mergeCell ref="H61:H64"/>
    <mergeCell ref="M54:O54"/>
    <mergeCell ref="C56:C60"/>
    <mergeCell ref="D56:D60"/>
    <mergeCell ref="E56:E60"/>
    <mergeCell ref="F56:F57"/>
    <mergeCell ref="G56:G60"/>
    <mergeCell ref="H56:H60"/>
    <mergeCell ref="M56:O56"/>
    <mergeCell ref="C54:C55"/>
    <mergeCell ref="D54:D55"/>
    <mergeCell ref="E54:E55"/>
    <mergeCell ref="F54:F55"/>
    <mergeCell ref="G54:G55"/>
    <mergeCell ref="H54:H55"/>
    <mergeCell ref="G48:G49"/>
    <mergeCell ref="H48:H49"/>
    <mergeCell ref="B50:C50"/>
    <mergeCell ref="C52:C53"/>
    <mergeCell ref="D52:D53"/>
    <mergeCell ref="E52:E53"/>
    <mergeCell ref="F52:F53"/>
    <mergeCell ref="G52:G53"/>
    <mergeCell ref="H52:H53"/>
    <mergeCell ref="B43:C43"/>
    <mergeCell ref="B46:C46"/>
    <mergeCell ref="C48:C49"/>
    <mergeCell ref="D48:D49"/>
    <mergeCell ref="E48:E49"/>
    <mergeCell ref="F48:F49"/>
    <mergeCell ref="H23:H36"/>
    <mergeCell ref="I23:J23"/>
    <mergeCell ref="I24:J24"/>
    <mergeCell ref="M24:O24"/>
    <mergeCell ref="C37:C42"/>
    <mergeCell ref="I37:J37"/>
    <mergeCell ref="M37:O37"/>
    <mergeCell ref="B21:C21"/>
    <mergeCell ref="C23:C36"/>
    <mergeCell ref="D23:D36"/>
    <mergeCell ref="E23:E36"/>
    <mergeCell ref="F23:F42"/>
    <mergeCell ref="G23:G36"/>
    <mergeCell ref="M15:O15"/>
    <mergeCell ref="C19:C20"/>
    <mergeCell ref="D19:D20"/>
    <mergeCell ref="E19:E20"/>
    <mergeCell ref="G19:G20"/>
    <mergeCell ref="H19:H20"/>
    <mergeCell ref="M19:O19"/>
    <mergeCell ref="C15:C18"/>
    <mergeCell ref="D15:D18"/>
    <mergeCell ref="E15:E18"/>
    <mergeCell ref="F15:F18"/>
    <mergeCell ref="G15:G18"/>
    <mergeCell ref="H15:H18"/>
    <mergeCell ref="H9:H12"/>
    <mergeCell ref="M9:O9"/>
    <mergeCell ref="C13:C14"/>
    <mergeCell ref="D13:D14"/>
    <mergeCell ref="E13:E14"/>
    <mergeCell ref="G13:G14"/>
    <mergeCell ref="H13:H14"/>
    <mergeCell ref="M13:O13"/>
    <mergeCell ref="A6:C6"/>
    <mergeCell ref="B7:C7"/>
    <mergeCell ref="C9:C12"/>
    <mergeCell ref="D9:D12"/>
    <mergeCell ref="E9:E12"/>
    <mergeCell ref="G9:G12"/>
    <mergeCell ref="A1:Q1"/>
    <mergeCell ref="O3:Q3"/>
    <mergeCell ref="A4:A5"/>
    <mergeCell ref="B4:B5"/>
    <mergeCell ref="C4:C5"/>
    <mergeCell ref="D4:D5"/>
    <mergeCell ref="E4:E5"/>
    <mergeCell ref="F4:F5"/>
    <mergeCell ref="G4:H4"/>
    <mergeCell ref="I4:Q5"/>
  </mergeCells>
  <phoneticPr fontId="2" type="noConversion"/>
  <pageMargins left="0.19685039370078741" right="0.19685039370078741" top="0.43307086614173229" bottom="0.39370078740157483" header="0.31496062992125984" footer="0.19685039370078741"/>
  <pageSetup paperSize="9" scale="82" orientation="landscape" useFirstPageNumber="1" r:id="rId1"/>
  <headerFooter>
    <oddFooter>&amp;C&amp;P</oddFooter>
  </headerFooter>
  <rowBreaks count="3" manualBreakCount="3">
    <brk id="36" max="16" man="1"/>
    <brk id="68" max="16" man="1"/>
    <brk id="99" max="1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J383"/>
  <sheetViews>
    <sheetView zoomScaleNormal="100" zoomScaleSheetLayoutView="75" workbookViewId="0">
      <pane ySplit="3" topLeftCell="A64" activePane="bottomLeft" state="frozen"/>
      <selection pane="bottomLeft" activeCell="R35" sqref="R35"/>
    </sheetView>
  </sheetViews>
  <sheetFormatPr defaultRowHeight="17.25"/>
  <cols>
    <col min="1" max="1" width="9.625" style="298" customWidth="1"/>
    <col min="2" max="2" width="10.125" style="236" customWidth="1"/>
    <col min="3" max="3" width="13.625" style="236" customWidth="1"/>
    <col min="4" max="4" width="13.875" style="299" customWidth="1"/>
    <col min="5" max="5" width="14.625" style="298" customWidth="1"/>
    <col min="6" max="6" width="13.125" style="298" hidden="1" customWidth="1"/>
    <col min="7" max="7" width="13.375" style="748" customWidth="1"/>
    <col min="8" max="8" width="11" style="749" customWidth="1"/>
    <col min="9" max="9" width="27.75" style="751" customWidth="1"/>
    <col min="10" max="10" width="12" style="52" customWidth="1"/>
    <col min="11" max="11" width="3.625" style="51" customWidth="1"/>
    <col min="12" max="12" width="3.875" style="747" customWidth="1"/>
    <col min="13" max="13" width="7" style="747" customWidth="1"/>
    <col min="14" max="15" width="3.625" style="747" customWidth="1"/>
    <col min="16" max="16" width="15.375" style="52" customWidth="1"/>
    <col min="17" max="17" width="3.625" style="51" customWidth="1"/>
    <col min="18" max="18" width="87.625" style="310" customWidth="1"/>
    <col min="19" max="19" width="14.25" style="3" bestFit="1" customWidth="1"/>
    <col min="20" max="31" width="12.5" style="2" hidden="1" customWidth="1"/>
    <col min="32" max="32" width="13.625" style="3" bestFit="1" customWidth="1"/>
    <col min="33" max="33" width="13.125" style="311" customWidth="1"/>
    <col min="34" max="34" width="15.125" style="311" customWidth="1"/>
    <col min="35" max="35" width="12.625" style="311" customWidth="1"/>
    <col min="36" max="36" width="12.625" style="2" customWidth="1"/>
    <col min="37" max="16384" width="9" style="2"/>
  </cols>
  <sheetData>
    <row r="1" spans="1:35" ht="19.5" thickBot="1">
      <c r="A1" s="304" t="s">
        <v>145</v>
      </c>
      <c r="B1" s="304"/>
      <c r="C1" s="6"/>
      <c r="D1" s="305"/>
      <c r="E1" s="306"/>
      <c r="F1" s="306"/>
      <c r="G1" s="307"/>
      <c r="H1" s="308"/>
      <c r="I1" s="6" t="s">
        <v>146</v>
      </c>
      <c r="J1" s="306"/>
      <c r="K1" s="6"/>
      <c r="L1" s="6"/>
      <c r="M1" s="6"/>
      <c r="N1" s="6"/>
      <c r="O1" s="309" t="s">
        <v>147</v>
      </c>
      <c r="P1" s="309"/>
      <c r="Q1" s="309"/>
    </row>
    <row r="2" spans="1:35" ht="17.25" customHeight="1" thickTop="1">
      <c r="A2" s="312" t="s">
        <v>148</v>
      </c>
      <c r="B2" s="313" t="s">
        <v>149</v>
      </c>
      <c r="C2" s="314" t="s">
        <v>150</v>
      </c>
      <c r="D2" s="315" t="s">
        <v>151</v>
      </c>
      <c r="E2" s="315" t="s">
        <v>152</v>
      </c>
      <c r="F2" s="316" t="s">
        <v>153</v>
      </c>
      <c r="G2" s="317" t="s">
        <v>154</v>
      </c>
      <c r="H2" s="317"/>
      <c r="I2" s="314" t="s">
        <v>155</v>
      </c>
      <c r="J2" s="314"/>
      <c r="K2" s="314"/>
      <c r="L2" s="314"/>
      <c r="M2" s="314"/>
      <c r="N2" s="314"/>
      <c r="O2" s="314"/>
      <c r="P2" s="314"/>
      <c r="Q2" s="318"/>
      <c r="R2" s="319" t="s">
        <v>156</v>
      </c>
    </row>
    <row r="3" spans="1:35" ht="20.25" customHeight="1" thickBot="1">
      <c r="A3" s="320"/>
      <c r="B3" s="27"/>
      <c r="C3" s="321"/>
      <c r="D3" s="22"/>
      <c r="E3" s="22"/>
      <c r="F3" s="322"/>
      <c r="G3" s="323" t="s">
        <v>157</v>
      </c>
      <c r="H3" s="323" t="s">
        <v>158</v>
      </c>
      <c r="I3" s="321"/>
      <c r="J3" s="321"/>
      <c r="K3" s="321"/>
      <c r="L3" s="321"/>
      <c r="M3" s="321"/>
      <c r="N3" s="321"/>
      <c r="O3" s="321"/>
      <c r="P3" s="321"/>
      <c r="Q3" s="324"/>
      <c r="R3" s="325"/>
    </row>
    <row r="4" spans="1:35" ht="24.95" customHeight="1" thickBot="1">
      <c r="A4" s="326" t="s">
        <v>159</v>
      </c>
      <c r="B4" s="29"/>
      <c r="C4" s="30"/>
      <c r="D4" s="31">
        <f>SUM(D5,D75,D83,D306,D301,D364,D297)</f>
        <v>6998727</v>
      </c>
      <c r="E4" s="31">
        <f>SUM(E5,E75,E83,E306,E301,E364,E297)</f>
        <v>7455912.2429100005</v>
      </c>
      <c r="F4" s="327" t="e">
        <f>SUM(F5,F75,F83,F306,F301,F364)</f>
        <v>#REF!</v>
      </c>
      <c r="G4" s="328">
        <f>+E4-D4</f>
        <v>457185.2429100005</v>
      </c>
      <c r="H4" s="329">
        <f t="shared" ref="H4:H35" si="0">+G4/D4*100</f>
        <v>6.5324057204974642</v>
      </c>
      <c r="I4" s="330"/>
      <c r="J4" s="35"/>
      <c r="K4" s="36"/>
      <c r="L4" s="36"/>
      <c r="M4" s="35"/>
      <c r="N4" s="35"/>
      <c r="O4" s="331"/>
      <c r="P4" s="332">
        <f>SUM(P5,P75,P83,P306,P301,P364,P297)</f>
        <v>7455912242.9099998</v>
      </c>
      <c r="Q4" s="333" t="s">
        <v>160</v>
      </c>
      <c r="R4" s="334"/>
    </row>
    <row r="5" spans="1:35" ht="20.100000000000001" customHeight="1" thickTop="1" thickBot="1">
      <c r="A5" s="335" t="s">
        <v>161</v>
      </c>
      <c r="B5" s="336" t="s">
        <v>162</v>
      </c>
      <c r="C5" s="337"/>
      <c r="D5" s="338">
        <f>SUM(D6,D34,D46)</f>
        <v>1375899</v>
      </c>
      <c r="E5" s="339">
        <f>SUM(E6,E34,E46)</f>
        <v>1469272.52</v>
      </c>
      <c r="F5" s="340">
        <f>SUM(F6,F34,F46)</f>
        <v>869305</v>
      </c>
      <c r="G5" s="341">
        <f>+E5-D5</f>
        <v>93373.520000000019</v>
      </c>
      <c r="H5" s="342">
        <f t="shared" si="0"/>
        <v>6.7863644061082988</v>
      </c>
      <c r="I5" s="343"/>
      <c r="J5" s="344"/>
      <c r="K5" s="345"/>
      <c r="L5" s="346"/>
      <c r="M5" s="346"/>
      <c r="N5" s="346"/>
      <c r="O5" s="346"/>
      <c r="P5" s="347">
        <f>SUM(P6,P34,P46)</f>
        <v>1469272520</v>
      </c>
      <c r="Q5" s="348" t="s">
        <v>160</v>
      </c>
      <c r="R5" s="334"/>
    </row>
    <row r="6" spans="1:35" ht="20.100000000000001" customHeight="1" thickTop="1" thickBot="1">
      <c r="A6" s="349"/>
      <c r="B6" s="350" t="s">
        <v>163</v>
      </c>
      <c r="C6" s="351" t="s">
        <v>164</v>
      </c>
      <c r="D6" s="352">
        <f>SUM(D7:D32)</f>
        <v>941818</v>
      </c>
      <c r="E6" s="353">
        <f>SUM(E7:E32)</f>
        <v>943512.4</v>
      </c>
      <c r="F6" s="354">
        <f>SUM(F7:F32)-1</f>
        <v>582084</v>
      </c>
      <c r="G6" s="355">
        <f>+E6-D6</f>
        <v>1694.4000000000233</v>
      </c>
      <c r="H6" s="356">
        <f t="shared" si="0"/>
        <v>0.17990737063849102</v>
      </c>
      <c r="I6" s="357"/>
      <c r="J6" s="96"/>
      <c r="K6" s="123"/>
      <c r="L6" s="85"/>
      <c r="M6" s="85"/>
      <c r="N6" s="85"/>
      <c r="O6" s="85"/>
      <c r="P6" s="96">
        <f>SUM(P7,P11,P19,P21,P27)</f>
        <v>943512400</v>
      </c>
      <c r="Q6" s="358" t="s">
        <v>160</v>
      </c>
      <c r="R6" s="334"/>
      <c r="T6" s="359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5" ht="15.95" customHeight="1" thickTop="1" thickBot="1">
      <c r="A7" s="349"/>
      <c r="B7" s="76"/>
      <c r="C7" s="227" t="s">
        <v>165</v>
      </c>
      <c r="D7" s="360">
        <v>644157</v>
      </c>
      <c r="E7" s="361">
        <f>P7/1000</f>
        <v>644411.4</v>
      </c>
      <c r="F7" s="362">
        <v>351377</v>
      </c>
      <c r="G7" s="363">
        <f>E7-D7</f>
        <v>254.40000000002328</v>
      </c>
      <c r="H7" s="364">
        <f t="shared" si="0"/>
        <v>3.9493477521787897E-2</v>
      </c>
      <c r="I7" s="72"/>
      <c r="J7" s="73"/>
      <c r="K7" s="127"/>
      <c r="L7" s="74"/>
      <c r="M7" s="74" t="s">
        <v>166</v>
      </c>
      <c r="N7" s="74"/>
      <c r="O7" s="74"/>
      <c r="P7" s="73">
        <f>SUM(P8:P10)</f>
        <v>644411400</v>
      </c>
      <c r="Q7" s="365" t="s">
        <v>167</v>
      </c>
      <c r="R7" s="334"/>
      <c r="T7" s="3"/>
      <c r="U7" s="366"/>
      <c r="V7" s="3"/>
      <c r="W7" s="3"/>
      <c r="X7" s="3"/>
      <c r="Y7" s="3"/>
      <c r="Z7" s="3"/>
      <c r="AA7" s="3"/>
      <c r="AB7" s="3"/>
      <c r="AC7" s="3"/>
      <c r="AD7" s="3"/>
      <c r="AE7" s="3"/>
    </row>
    <row r="8" spans="1:35" ht="15.95" customHeight="1">
      <c r="A8" s="349"/>
      <c r="B8" s="76"/>
      <c r="C8" s="240"/>
      <c r="D8" s="367"/>
      <c r="E8" s="368"/>
      <c r="F8" s="369"/>
      <c r="G8" s="370"/>
      <c r="H8" s="371"/>
      <c r="I8" s="83" t="s">
        <v>168</v>
      </c>
      <c r="J8" s="96">
        <v>35125000</v>
      </c>
      <c r="K8" s="123" t="s">
        <v>167</v>
      </c>
      <c r="L8" s="86" t="s">
        <v>31</v>
      </c>
      <c r="M8" s="85">
        <v>12</v>
      </c>
      <c r="N8" s="85" t="s">
        <v>169</v>
      </c>
      <c r="O8" s="97" t="s">
        <v>170</v>
      </c>
      <c r="P8" s="96">
        <f>J8*M8</f>
        <v>421500000</v>
      </c>
      <c r="Q8" s="372" t="s">
        <v>167</v>
      </c>
      <c r="R8" s="334"/>
      <c r="T8" s="3"/>
      <c r="U8" s="373"/>
      <c r="V8" s="3"/>
      <c r="W8" s="3"/>
      <c r="X8" s="3"/>
      <c r="Y8" s="3"/>
      <c r="Z8" s="3"/>
      <c r="AA8" s="3"/>
      <c r="AB8" s="3"/>
      <c r="AC8" s="3"/>
      <c r="AD8" s="3"/>
      <c r="AE8" s="3"/>
    </row>
    <row r="9" spans="1:35" ht="15.95" customHeight="1">
      <c r="A9" s="349"/>
      <c r="B9" s="76"/>
      <c r="C9" s="240"/>
      <c r="D9" s="367"/>
      <c r="E9" s="368"/>
      <c r="F9" s="369"/>
      <c r="G9" s="370"/>
      <c r="H9" s="371"/>
      <c r="I9" s="83" t="s">
        <v>171</v>
      </c>
      <c r="J9" s="96">
        <v>34220000</v>
      </c>
      <c r="K9" s="123" t="s">
        <v>167</v>
      </c>
      <c r="L9" s="86" t="s">
        <v>172</v>
      </c>
      <c r="M9" s="85">
        <v>4.5</v>
      </c>
      <c r="N9" s="85" t="s">
        <v>173</v>
      </c>
      <c r="O9" s="97" t="s">
        <v>170</v>
      </c>
      <c r="P9" s="96">
        <f>(J9*M9)</f>
        <v>153990000</v>
      </c>
      <c r="Q9" s="372" t="s">
        <v>167</v>
      </c>
      <c r="R9" s="334"/>
      <c r="T9" s="3"/>
      <c r="U9" s="37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5" ht="15.95" customHeight="1">
      <c r="A10" s="349"/>
      <c r="B10" s="76"/>
      <c r="C10" s="240"/>
      <c r="D10" s="374"/>
      <c r="E10" s="375"/>
      <c r="F10" s="376"/>
      <c r="G10" s="370"/>
      <c r="H10" s="371"/>
      <c r="I10" s="83" t="s">
        <v>174</v>
      </c>
      <c r="J10" s="96">
        <v>34460700</v>
      </c>
      <c r="K10" s="123" t="s">
        <v>72</v>
      </c>
      <c r="L10" s="86" t="s">
        <v>31</v>
      </c>
      <c r="M10" s="85">
        <v>2</v>
      </c>
      <c r="N10" s="85" t="s">
        <v>175</v>
      </c>
      <c r="O10" s="97" t="s">
        <v>71</v>
      </c>
      <c r="P10" s="96">
        <f>J10*M10</f>
        <v>68921400</v>
      </c>
      <c r="Q10" s="372" t="s">
        <v>72</v>
      </c>
      <c r="R10" s="334"/>
      <c r="T10" s="3"/>
      <c r="U10" s="37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5" s="51" customFormat="1" ht="15.95" customHeight="1">
      <c r="A11" s="377"/>
      <c r="B11" s="76"/>
      <c r="C11" s="66" t="s">
        <v>176</v>
      </c>
      <c r="D11" s="360">
        <v>122128</v>
      </c>
      <c r="E11" s="67">
        <f>+P11/1000</f>
        <v>121876</v>
      </c>
      <c r="F11" s="378">
        <v>102644</v>
      </c>
      <c r="G11" s="363">
        <f t="shared" ref="G11:G65" si="1">+E11-D11</f>
        <v>-252</v>
      </c>
      <c r="H11" s="364">
        <f t="shared" si="0"/>
        <v>-0.20634088824839514</v>
      </c>
      <c r="I11" s="72"/>
      <c r="J11" s="73"/>
      <c r="K11" s="127"/>
      <c r="L11" s="74"/>
      <c r="M11" s="75" t="s">
        <v>177</v>
      </c>
      <c r="N11" s="75"/>
      <c r="O11" s="75"/>
      <c r="P11" s="73">
        <f>SUM(P12:P18)</f>
        <v>121876000</v>
      </c>
      <c r="Q11" s="365" t="s">
        <v>167</v>
      </c>
      <c r="R11" s="379"/>
      <c r="S11" s="52"/>
      <c r="AF11" s="3"/>
      <c r="AG11" s="311"/>
      <c r="AH11" s="311"/>
      <c r="AI11" s="311"/>
    </row>
    <row r="12" spans="1:35" s="51" customFormat="1" ht="15.95" customHeight="1">
      <c r="A12" s="377"/>
      <c r="B12" s="76"/>
      <c r="C12" s="77"/>
      <c r="D12" s="367"/>
      <c r="E12" s="78"/>
      <c r="F12" s="380"/>
      <c r="G12" s="370"/>
      <c r="H12" s="371"/>
      <c r="I12" s="83" t="s">
        <v>178</v>
      </c>
      <c r="J12" s="96">
        <v>3442000</v>
      </c>
      <c r="K12" s="123" t="s">
        <v>167</v>
      </c>
      <c r="L12" s="86" t="s">
        <v>31</v>
      </c>
      <c r="M12" s="85">
        <v>12</v>
      </c>
      <c r="N12" s="85" t="s">
        <v>169</v>
      </c>
      <c r="O12" s="97" t="s">
        <v>170</v>
      </c>
      <c r="P12" s="96">
        <f t="shared" ref="P12:P18" si="2">J12*M12</f>
        <v>41304000</v>
      </c>
      <c r="Q12" s="372" t="s">
        <v>167</v>
      </c>
      <c r="R12" s="379"/>
      <c r="S12" s="52"/>
      <c r="AF12" s="3"/>
      <c r="AG12" s="311"/>
      <c r="AH12" s="311"/>
      <c r="AI12" s="311"/>
    </row>
    <row r="13" spans="1:35" s="51" customFormat="1" ht="15.95" customHeight="1">
      <c r="A13" s="377"/>
      <c r="B13" s="76"/>
      <c r="C13" s="77"/>
      <c r="D13" s="367"/>
      <c r="E13" s="78"/>
      <c r="F13" s="380"/>
      <c r="G13" s="370"/>
      <c r="H13" s="371"/>
      <c r="I13" s="83" t="s">
        <v>179</v>
      </c>
      <c r="J13" s="96">
        <v>870000</v>
      </c>
      <c r="K13" s="123" t="s">
        <v>167</v>
      </c>
      <c r="L13" s="86" t="s">
        <v>31</v>
      </c>
      <c r="M13" s="85">
        <v>12</v>
      </c>
      <c r="N13" s="85" t="s">
        <v>169</v>
      </c>
      <c r="O13" s="97" t="s">
        <v>170</v>
      </c>
      <c r="P13" s="96">
        <f t="shared" si="2"/>
        <v>10440000</v>
      </c>
      <c r="Q13" s="372" t="s">
        <v>167</v>
      </c>
      <c r="R13" s="379"/>
      <c r="S13" s="52"/>
      <c r="AF13" s="3"/>
      <c r="AG13" s="311"/>
      <c r="AH13" s="311"/>
      <c r="AI13" s="311"/>
    </row>
    <row r="14" spans="1:35" s="51" customFormat="1" ht="15.95" customHeight="1">
      <c r="A14" s="377"/>
      <c r="B14" s="76"/>
      <c r="C14" s="77"/>
      <c r="D14" s="367"/>
      <c r="E14" s="78"/>
      <c r="F14" s="380"/>
      <c r="G14" s="370"/>
      <c r="H14" s="371"/>
      <c r="I14" s="83" t="s">
        <v>180</v>
      </c>
      <c r="J14" s="96">
        <v>1856000</v>
      </c>
      <c r="K14" s="123" t="s">
        <v>167</v>
      </c>
      <c r="L14" s="86" t="s">
        <v>31</v>
      </c>
      <c r="M14" s="85">
        <v>12</v>
      </c>
      <c r="N14" s="85" t="s">
        <v>169</v>
      </c>
      <c r="O14" s="97" t="s">
        <v>170</v>
      </c>
      <c r="P14" s="96">
        <f t="shared" si="2"/>
        <v>22272000</v>
      </c>
      <c r="Q14" s="372" t="s">
        <v>167</v>
      </c>
      <c r="R14" s="379"/>
      <c r="S14" s="52"/>
      <c r="AF14" s="3"/>
      <c r="AG14" s="311"/>
      <c r="AH14" s="311"/>
      <c r="AI14" s="311"/>
    </row>
    <row r="15" spans="1:35" s="51" customFormat="1" ht="15.95" customHeight="1">
      <c r="A15" s="377"/>
      <c r="B15" s="76"/>
      <c r="C15" s="77"/>
      <c r="D15" s="367"/>
      <c r="E15" s="78"/>
      <c r="F15" s="380"/>
      <c r="G15" s="370"/>
      <c r="H15" s="371"/>
      <c r="I15" s="83" t="s">
        <v>181</v>
      </c>
      <c r="J15" s="96">
        <v>1405000</v>
      </c>
      <c r="K15" s="123" t="s">
        <v>167</v>
      </c>
      <c r="L15" s="86" t="s">
        <v>31</v>
      </c>
      <c r="M15" s="85">
        <v>12</v>
      </c>
      <c r="N15" s="85" t="s">
        <v>169</v>
      </c>
      <c r="O15" s="97" t="s">
        <v>170</v>
      </c>
      <c r="P15" s="96">
        <f t="shared" si="2"/>
        <v>16860000</v>
      </c>
      <c r="Q15" s="372" t="s">
        <v>167</v>
      </c>
      <c r="R15" s="379"/>
      <c r="S15" s="52"/>
      <c r="AF15" s="3"/>
      <c r="AG15" s="311"/>
      <c r="AH15" s="311"/>
      <c r="AI15" s="311"/>
    </row>
    <row r="16" spans="1:35" s="51" customFormat="1" ht="15.95" customHeight="1">
      <c r="A16" s="377"/>
      <c r="B16" s="76"/>
      <c r="C16" s="77"/>
      <c r="D16" s="367"/>
      <c r="E16" s="78"/>
      <c r="F16" s="380"/>
      <c r="G16" s="370"/>
      <c r="H16" s="371"/>
      <c r="I16" s="83" t="s">
        <v>182</v>
      </c>
      <c r="J16" s="96">
        <v>1800000</v>
      </c>
      <c r="K16" s="123" t="s">
        <v>167</v>
      </c>
      <c r="L16" s="86" t="s">
        <v>31</v>
      </c>
      <c r="M16" s="85">
        <v>12</v>
      </c>
      <c r="N16" s="85" t="s">
        <v>169</v>
      </c>
      <c r="O16" s="97" t="s">
        <v>170</v>
      </c>
      <c r="P16" s="96">
        <f t="shared" si="2"/>
        <v>21600000</v>
      </c>
      <c r="Q16" s="372" t="s">
        <v>167</v>
      </c>
      <c r="R16" s="379"/>
      <c r="S16" s="52"/>
      <c r="AF16" s="3"/>
      <c r="AG16" s="311"/>
      <c r="AH16" s="311"/>
      <c r="AI16" s="311"/>
    </row>
    <row r="17" spans="1:35" s="51" customFormat="1" ht="15.95" customHeight="1">
      <c r="A17" s="377"/>
      <c r="B17" s="76"/>
      <c r="C17" s="77"/>
      <c r="D17" s="367"/>
      <c r="E17" s="78"/>
      <c r="F17" s="380"/>
      <c r="G17" s="370"/>
      <c r="H17" s="371"/>
      <c r="I17" s="83" t="s">
        <v>183</v>
      </c>
      <c r="J17" s="96">
        <v>150000</v>
      </c>
      <c r="K17" s="123" t="s">
        <v>167</v>
      </c>
      <c r="L17" s="86" t="s">
        <v>31</v>
      </c>
      <c r="M17" s="85">
        <v>12</v>
      </c>
      <c r="N17" s="85" t="s">
        <v>169</v>
      </c>
      <c r="O17" s="97" t="s">
        <v>170</v>
      </c>
      <c r="P17" s="96">
        <f t="shared" si="2"/>
        <v>1800000</v>
      </c>
      <c r="Q17" s="372" t="s">
        <v>167</v>
      </c>
      <c r="R17" s="379"/>
      <c r="S17" s="52"/>
      <c r="AF17" s="3"/>
      <c r="AG17" s="311"/>
      <c r="AH17" s="311"/>
      <c r="AI17" s="311"/>
    </row>
    <row r="18" spans="1:35" s="51" customFormat="1" ht="15.95" customHeight="1">
      <c r="A18" s="377"/>
      <c r="B18" s="76"/>
      <c r="C18" s="89"/>
      <c r="D18" s="374"/>
      <c r="E18" s="90"/>
      <c r="F18" s="369"/>
      <c r="G18" s="381"/>
      <c r="H18" s="382"/>
      <c r="I18" s="383" t="s">
        <v>184</v>
      </c>
      <c r="J18" s="232">
        <v>3800000</v>
      </c>
      <c r="K18" s="123" t="s">
        <v>167</v>
      </c>
      <c r="L18" s="86" t="s">
        <v>31</v>
      </c>
      <c r="M18" s="85">
        <v>2</v>
      </c>
      <c r="N18" s="85" t="s">
        <v>175</v>
      </c>
      <c r="O18" s="97" t="s">
        <v>170</v>
      </c>
      <c r="P18" s="96">
        <f t="shared" si="2"/>
        <v>7600000</v>
      </c>
      <c r="Q18" s="372" t="s">
        <v>167</v>
      </c>
      <c r="R18" s="379"/>
      <c r="S18" s="52"/>
      <c r="AF18" s="3"/>
      <c r="AG18" s="311"/>
      <c r="AH18" s="311"/>
      <c r="AI18" s="311"/>
    </row>
    <row r="19" spans="1:35" s="51" customFormat="1" ht="15.95" customHeight="1">
      <c r="A19" s="377"/>
      <c r="B19" s="76"/>
      <c r="C19" s="66" t="s">
        <v>185</v>
      </c>
      <c r="D19" s="360">
        <v>69006</v>
      </c>
      <c r="E19" s="67">
        <f>+P19/1000</f>
        <v>71170</v>
      </c>
      <c r="F19" s="378">
        <v>48032</v>
      </c>
      <c r="G19" s="363">
        <f t="shared" si="1"/>
        <v>2164</v>
      </c>
      <c r="H19" s="364">
        <f t="shared" si="0"/>
        <v>3.1359591919543224</v>
      </c>
      <c r="I19" s="384"/>
      <c r="J19" s="73"/>
      <c r="K19" s="127"/>
      <c r="L19" s="127"/>
      <c r="M19" s="75" t="s">
        <v>177</v>
      </c>
      <c r="N19" s="75"/>
      <c r="O19" s="75"/>
      <c r="P19" s="73">
        <f>SUM(P20:P20)</f>
        <v>71170000</v>
      </c>
      <c r="Q19" s="365" t="s">
        <v>167</v>
      </c>
      <c r="R19" s="379"/>
      <c r="S19" s="52"/>
      <c r="AF19" s="3"/>
      <c r="AG19" s="311"/>
      <c r="AH19" s="311"/>
      <c r="AI19" s="311"/>
    </row>
    <row r="20" spans="1:35" s="51" customFormat="1" ht="15.95" customHeight="1">
      <c r="A20" s="377"/>
      <c r="B20" s="76"/>
      <c r="C20" s="89"/>
      <c r="D20" s="374"/>
      <c r="E20" s="90"/>
      <c r="F20" s="385"/>
      <c r="G20" s="381">
        <f t="shared" si="1"/>
        <v>0</v>
      </c>
      <c r="H20" s="382" t="e">
        <f t="shared" si="0"/>
        <v>#DIV/0!</v>
      </c>
      <c r="I20" s="83" t="s">
        <v>185</v>
      </c>
      <c r="J20" s="96">
        <v>854040000</v>
      </c>
      <c r="K20" s="386" t="s">
        <v>167</v>
      </c>
      <c r="L20" s="85" t="s">
        <v>186</v>
      </c>
      <c r="M20" s="85">
        <v>12</v>
      </c>
      <c r="N20" s="85"/>
      <c r="O20" s="97" t="s">
        <v>170</v>
      </c>
      <c r="P20" s="387">
        <f>ROUND(J20/12,-1)</f>
        <v>71170000</v>
      </c>
      <c r="Q20" s="372" t="s">
        <v>167</v>
      </c>
      <c r="R20" s="379"/>
      <c r="S20" s="52"/>
      <c r="AF20" s="3"/>
      <c r="AG20" s="311"/>
      <c r="AH20" s="311"/>
      <c r="AI20" s="311"/>
    </row>
    <row r="21" spans="1:35" s="51" customFormat="1" ht="15.95" customHeight="1">
      <c r="A21" s="377"/>
      <c r="B21" s="76"/>
      <c r="C21" s="388" t="s">
        <v>187</v>
      </c>
      <c r="D21" s="389">
        <v>78887</v>
      </c>
      <c r="E21" s="390">
        <f>+P21/1000</f>
        <v>80775</v>
      </c>
      <c r="F21" s="391">
        <v>55737</v>
      </c>
      <c r="G21" s="392">
        <f t="shared" si="1"/>
        <v>1888</v>
      </c>
      <c r="H21" s="393">
        <f t="shared" si="0"/>
        <v>2.3932967409078807</v>
      </c>
      <c r="I21" s="384"/>
      <c r="J21" s="73"/>
      <c r="K21" s="127"/>
      <c r="L21" s="74"/>
      <c r="M21" s="75" t="s">
        <v>177</v>
      </c>
      <c r="N21" s="75"/>
      <c r="O21" s="75"/>
      <c r="P21" s="73">
        <f>SUM(P22:P26)</f>
        <v>80775000</v>
      </c>
      <c r="Q21" s="365" t="s">
        <v>167</v>
      </c>
      <c r="R21" s="379"/>
      <c r="S21" s="52"/>
      <c r="AF21" s="3"/>
      <c r="AG21" s="311"/>
      <c r="AH21" s="311"/>
      <c r="AI21" s="311"/>
    </row>
    <row r="22" spans="1:35" s="51" customFormat="1" ht="15.95" customHeight="1">
      <c r="A22" s="377"/>
      <c r="B22" s="76"/>
      <c r="C22" s="388"/>
      <c r="D22" s="389"/>
      <c r="E22" s="390"/>
      <c r="F22" s="391"/>
      <c r="G22" s="392">
        <f t="shared" si="1"/>
        <v>0</v>
      </c>
      <c r="H22" s="393" t="e">
        <f t="shared" si="0"/>
        <v>#DIV/0!</v>
      </c>
      <c r="I22" s="394" t="s">
        <v>188</v>
      </c>
      <c r="J22" s="96">
        <v>797887400</v>
      </c>
      <c r="K22" s="123" t="s">
        <v>167</v>
      </c>
      <c r="L22" s="86" t="s">
        <v>31</v>
      </c>
      <c r="M22" s="395">
        <v>4.4999999999999998E-2</v>
      </c>
      <c r="N22" s="85"/>
      <c r="O22" s="97" t="s">
        <v>170</v>
      </c>
      <c r="P22" s="96">
        <f>ROUNDUP(SUM(J22*M22),-3)</f>
        <v>35905000</v>
      </c>
      <c r="Q22" s="372" t="s">
        <v>167</v>
      </c>
      <c r="R22" s="379"/>
      <c r="S22" s="52"/>
      <c r="AF22" s="52"/>
      <c r="AG22" s="311"/>
      <c r="AH22" s="311"/>
      <c r="AI22" s="311"/>
    </row>
    <row r="23" spans="1:35" s="51" customFormat="1" ht="15.95" customHeight="1">
      <c r="A23" s="377"/>
      <c r="B23" s="76"/>
      <c r="C23" s="388"/>
      <c r="D23" s="389"/>
      <c r="E23" s="390"/>
      <c r="F23" s="391"/>
      <c r="G23" s="392">
        <f t="shared" si="1"/>
        <v>0</v>
      </c>
      <c r="H23" s="393" t="e">
        <f t="shared" si="0"/>
        <v>#DIV/0!</v>
      </c>
      <c r="I23" s="394" t="s">
        <v>189</v>
      </c>
      <c r="J23" s="96">
        <f>+J22</f>
        <v>797887400</v>
      </c>
      <c r="K23" s="123" t="s">
        <v>167</v>
      </c>
      <c r="L23" s="86" t="s">
        <v>31</v>
      </c>
      <c r="M23" s="396">
        <v>3.1199999999999999E-2</v>
      </c>
      <c r="N23" s="85"/>
      <c r="O23" s="85" t="s">
        <v>170</v>
      </c>
      <c r="P23" s="96">
        <f>ROUNDUP(SUM(J23*M23),-3)</f>
        <v>24895000</v>
      </c>
      <c r="Q23" s="372" t="s">
        <v>167</v>
      </c>
      <c r="R23" s="379"/>
      <c r="S23" s="52"/>
      <c r="AF23" s="52"/>
      <c r="AG23" s="311"/>
      <c r="AH23" s="311"/>
      <c r="AI23" s="311"/>
    </row>
    <row r="24" spans="1:35" s="51" customFormat="1" ht="15.95" customHeight="1">
      <c r="A24" s="377"/>
      <c r="B24" s="76"/>
      <c r="C24" s="388"/>
      <c r="D24" s="389"/>
      <c r="E24" s="390"/>
      <c r="F24" s="391"/>
      <c r="G24" s="392">
        <f t="shared" si="1"/>
        <v>0</v>
      </c>
      <c r="H24" s="393" t="e">
        <f t="shared" si="0"/>
        <v>#DIV/0!</v>
      </c>
      <c r="I24" s="394" t="s">
        <v>190</v>
      </c>
      <c r="J24" s="96">
        <f>+P23</f>
        <v>24895000</v>
      </c>
      <c r="K24" s="123" t="s">
        <v>167</v>
      </c>
      <c r="L24" s="86" t="s">
        <v>31</v>
      </c>
      <c r="M24" s="396">
        <v>7.3800000000000004E-2</v>
      </c>
      <c r="N24" s="85"/>
      <c r="O24" s="85" t="s">
        <v>170</v>
      </c>
      <c r="P24" s="96">
        <f>ROUNDUP(SUM(J24*M24),-3)</f>
        <v>1838000</v>
      </c>
      <c r="Q24" s="372" t="s">
        <v>167</v>
      </c>
      <c r="R24" s="379"/>
      <c r="S24" s="52"/>
      <c r="AF24" s="52"/>
      <c r="AG24" s="311"/>
      <c r="AH24" s="311"/>
      <c r="AI24" s="311"/>
    </row>
    <row r="25" spans="1:35" s="51" customFormat="1" ht="15.95" customHeight="1">
      <c r="A25" s="377"/>
      <c r="B25" s="76"/>
      <c r="C25" s="388"/>
      <c r="D25" s="389"/>
      <c r="E25" s="390"/>
      <c r="F25" s="391"/>
      <c r="G25" s="392">
        <f t="shared" si="1"/>
        <v>0</v>
      </c>
      <c r="H25" s="393" t="e">
        <f t="shared" si="0"/>
        <v>#DIV/0!</v>
      </c>
      <c r="I25" s="394" t="s">
        <v>191</v>
      </c>
      <c r="J25" s="96">
        <f>J23</f>
        <v>797887400</v>
      </c>
      <c r="K25" s="123" t="s">
        <v>167</v>
      </c>
      <c r="L25" s="86" t="s">
        <v>31</v>
      </c>
      <c r="M25" s="395">
        <v>1.4999999999999999E-2</v>
      </c>
      <c r="N25" s="85"/>
      <c r="O25" s="85" t="s">
        <v>170</v>
      </c>
      <c r="P25" s="96">
        <f>ROUNDUP(SUM(J25*M25),-3)</f>
        <v>11969000</v>
      </c>
      <c r="Q25" s="372" t="s">
        <v>167</v>
      </c>
      <c r="R25" s="379"/>
      <c r="S25" s="52"/>
      <c r="AF25" s="52"/>
      <c r="AG25" s="311"/>
      <c r="AH25" s="311"/>
      <c r="AI25" s="311"/>
    </row>
    <row r="26" spans="1:35" s="51" customFormat="1" ht="15.95" customHeight="1">
      <c r="A26" s="377"/>
      <c r="B26" s="76"/>
      <c r="C26" s="388"/>
      <c r="D26" s="389"/>
      <c r="E26" s="390"/>
      <c r="F26" s="391"/>
      <c r="G26" s="392">
        <f t="shared" si="1"/>
        <v>0</v>
      </c>
      <c r="H26" s="393" t="e">
        <f t="shared" si="0"/>
        <v>#DIV/0!</v>
      </c>
      <c r="I26" s="383" t="s">
        <v>192</v>
      </c>
      <c r="J26" s="232">
        <f>J25</f>
        <v>797887400</v>
      </c>
      <c r="K26" s="397" t="s">
        <v>167</v>
      </c>
      <c r="L26" s="192" t="s">
        <v>31</v>
      </c>
      <c r="M26" s="398">
        <v>7.7299999999999999E-3</v>
      </c>
      <c r="N26" s="191"/>
      <c r="O26" s="191" t="s">
        <v>170</v>
      </c>
      <c r="P26" s="232">
        <f>ROUNDUP(SUM(J26*M26),-3)</f>
        <v>6168000</v>
      </c>
      <c r="Q26" s="399" t="s">
        <v>167</v>
      </c>
      <c r="R26" s="379"/>
      <c r="S26" s="52"/>
      <c r="AF26" s="52"/>
      <c r="AG26" s="311"/>
      <c r="AH26" s="311"/>
      <c r="AI26" s="311"/>
    </row>
    <row r="27" spans="1:35" s="51" customFormat="1" ht="15.95" customHeight="1">
      <c r="A27" s="377" t="s">
        <v>146</v>
      </c>
      <c r="B27" s="76"/>
      <c r="C27" s="66" t="s">
        <v>193</v>
      </c>
      <c r="D27" s="360">
        <v>27640</v>
      </c>
      <c r="E27" s="67">
        <f>+P27/1000</f>
        <v>25280</v>
      </c>
      <c r="F27" s="391">
        <v>24295</v>
      </c>
      <c r="G27" s="363">
        <f>+E27-D27</f>
        <v>-2360</v>
      </c>
      <c r="H27" s="364">
        <f t="shared" si="0"/>
        <v>-8.5383502170766992</v>
      </c>
      <c r="I27" s="384"/>
      <c r="J27" s="73"/>
      <c r="K27" s="127"/>
      <c r="L27" s="74"/>
      <c r="M27" s="74" t="s">
        <v>177</v>
      </c>
      <c r="N27" s="74"/>
      <c r="O27" s="74"/>
      <c r="P27" s="73">
        <f>SUM(P28:P32)</f>
        <v>25280000</v>
      </c>
      <c r="Q27" s="365" t="s">
        <v>167</v>
      </c>
      <c r="R27" s="379"/>
      <c r="S27" s="52"/>
      <c r="AF27" s="52"/>
      <c r="AG27" s="311"/>
      <c r="AH27" s="311"/>
      <c r="AI27" s="311"/>
    </row>
    <row r="28" spans="1:35" s="51" customFormat="1" ht="15.95" customHeight="1">
      <c r="A28" s="377"/>
      <c r="B28" s="76"/>
      <c r="C28" s="77"/>
      <c r="D28" s="367"/>
      <c r="E28" s="78"/>
      <c r="F28" s="391"/>
      <c r="G28" s="370"/>
      <c r="H28" s="371"/>
      <c r="I28" s="394" t="s">
        <v>194</v>
      </c>
      <c r="J28" s="96">
        <v>2000000</v>
      </c>
      <c r="K28" s="123" t="s">
        <v>72</v>
      </c>
      <c r="L28" s="86" t="s">
        <v>31</v>
      </c>
      <c r="M28" s="85">
        <v>1</v>
      </c>
      <c r="N28" s="85" t="s">
        <v>175</v>
      </c>
      <c r="O28" s="97" t="s">
        <v>71</v>
      </c>
      <c r="P28" s="96">
        <f>SUM(J28*M28)</f>
        <v>2000000</v>
      </c>
      <c r="Q28" s="372" t="s">
        <v>72</v>
      </c>
      <c r="R28" s="379"/>
      <c r="S28" s="52"/>
      <c r="AF28" s="52"/>
      <c r="AG28" s="311"/>
      <c r="AH28" s="311"/>
      <c r="AI28" s="311"/>
    </row>
    <row r="29" spans="1:35" s="51" customFormat="1" ht="15.95" customHeight="1">
      <c r="A29" s="377"/>
      <c r="B29" s="76"/>
      <c r="C29" s="77"/>
      <c r="D29" s="367"/>
      <c r="E29" s="78"/>
      <c r="F29" s="391"/>
      <c r="G29" s="370"/>
      <c r="H29" s="371"/>
      <c r="I29" s="394" t="s">
        <v>195</v>
      </c>
      <c r="J29" s="96">
        <v>460000</v>
      </c>
      <c r="K29" s="123" t="s">
        <v>72</v>
      </c>
      <c r="L29" s="86" t="s">
        <v>31</v>
      </c>
      <c r="M29" s="85">
        <v>18</v>
      </c>
      <c r="N29" s="85" t="s">
        <v>196</v>
      </c>
      <c r="O29" s="97" t="s">
        <v>71</v>
      </c>
      <c r="P29" s="96">
        <f>SUM(J29*M29)</f>
        <v>8280000</v>
      </c>
      <c r="Q29" s="372" t="s">
        <v>72</v>
      </c>
      <c r="R29" s="379"/>
      <c r="S29" s="52"/>
      <c r="AF29" s="52"/>
      <c r="AG29" s="311"/>
      <c r="AH29" s="311"/>
      <c r="AI29" s="311"/>
    </row>
    <row r="30" spans="1:35" s="51" customFormat="1" ht="15.95" customHeight="1">
      <c r="A30" s="377"/>
      <c r="B30" s="76"/>
      <c r="C30" s="77"/>
      <c r="D30" s="367"/>
      <c r="E30" s="78"/>
      <c r="F30" s="391"/>
      <c r="G30" s="370"/>
      <c r="H30" s="371"/>
      <c r="I30" s="394" t="s">
        <v>197</v>
      </c>
      <c r="J30" s="96">
        <v>50000</v>
      </c>
      <c r="K30" s="123" t="s">
        <v>72</v>
      </c>
      <c r="L30" s="86" t="s">
        <v>31</v>
      </c>
      <c r="M30" s="85">
        <v>12</v>
      </c>
      <c r="N30" s="85" t="s">
        <v>198</v>
      </c>
      <c r="O30" s="97" t="s">
        <v>71</v>
      </c>
      <c r="P30" s="96">
        <f>+J30*M30</f>
        <v>600000</v>
      </c>
      <c r="Q30" s="372" t="s">
        <v>72</v>
      </c>
      <c r="R30" s="379"/>
      <c r="S30" s="52"/>
      <c r="AF30" s="52"/>
      <c r="AG30" s="311"/>
      <c r="AH30" s="311"/>
      <c r="AI30" s="311"/>
    </row>
    <row r="31" spans="1:35" s="51" customFormat="1" ht="15.95" customHeight="1">
      <c r="A31" s="377"/>
      <c r="B31" s="76"/>
      <c r="C31" s="77"/>
      <c r="D31" s="367"/>
      <c r="E31" s="78"/>
      <c r="F31" s="391"/>
      <c r="G31" s="370"/>
      <c r="H31" s="371"/>
      <c r="I31" s="394" t="s">
        <v>199</v>
      </c>
      <c r="J31" s="96">
        <v>3800000</v>
      </c>
      <c r="K31" s="123" t="s">
        <v>72</v>
      </c>
      <c r="L31" s="86" t="s">
        <v>31</v>
      </c>
      <c r="M31" s="85">
        <v>3</v>
      </c>
      <c r="N31" s="85" t="s">
        <v>175</v>
      </c>
      <c r="O31" s="97" t="s">
        <v>71</v>
      </c>
      <c r="P31" s="96">
        <f>+J31*M31</f>
        <v>11400000</v>
      </c>
      <c r="Q31" s="372" t="s">
        <v>72</v>
      </c>
      <c r="R31" s="379"/>
      <c r="S31" s="52"/>
      <c r="AF31" s="52"/>
      <c r="AG31" s="311"/>
      <c r="AH31" s="311"/>
      <c r="AI31" s="311"/>
    </row>
    <row r="32" spans="1:35" s="51" customFormat="1" ht="15.95" customHeight="1" thickBot="1">
      <c r="A32" s="377"/>
      <c r="B32" s="76"/>
      <c r="C32" s="77"/>
      <c r="D32" s="367"/>
      <c r="E32" s="78"/>
      <c r="F32" s="400"/>
      <c r="G32" s="370"/>
      <c r="H32" s="371"/>
      <c r="I32" s="394" t="s">
        <v>200</v>
      </c>
      <c r="J32" s="96">
        <v>1000000</v>
      </c>
      <c r="K32" s="123" t="s">
        <v>72</v>
      </c>
      <c r="L32" s="86" t="s">
        <v>31</v>
      </c>
      <c r="M32" s="85">
        <v>3</v>
      </c>
      <c r="N32" s="85" t="s">
        <v>175</v>
      </c>
      <c r="O32" s="97" t="s">
        <v>71</v>
      </c>
      <c r="P32" s="96">
        <f>+J32*M32</f>
        <v>3000000</v>
      </c>
      <c r="Q32" s="372" t="s">
        <v>72</v>
      </c>
      <c r="R32" s="379"/>
      <c r="S32" s="52"/>
      <c r="AF32" s="52"/>
      <c r="AG32" s="311"/>
      <c r="AH32" s="311"/>
      <c r="AI32" s="311"/>
    </row>
    <row r="33" spans="1:35" s="51" customFormat="1" ht="15.95" customHeight="1" thickBot="1">
      <c r="A33" s="377"/>
      <c r="B33" s="76"/>
      <c r="C33" s="401"/>
      <c r="D33" s="402"/>
      <c r="E33" s="287"/>
      <c r="F33" s="369"/>
      <c r="G33" s="403"/>
      <c r="H33" s="404"/>
      <c r="I33" s="405" t="s">
        <v>201</v>
      </c>
      <c r="J33" s="293">
        <v>300000</v>
      </c>
      <c r="K33" s="123" t="s">
        <v>72</v>
      </c>
      <c r="L33" s="86" t="s">
        <v>31</v>
      </c>
      <c r="M33" s="85">
        <v>4</v>
      </c>
      <c r="N33" s="85" t="s">
        <v>175</v>
      </c>
      <c r="O33" s="97" t="s">
        <v>71</v>
      </c>
      <c r="P33" s="96">
        <f>+J33*M33</f>
        <v>1200000</v>
      </c>
      <c r="Q33" s="372" t="s">
        <v>72</v>
      </c>
      <c r="R33" s="379"/>
      <c r="S33" s="52"/>
      <c r="AF33" s="52"/>
      <c r="AG33" s="311"/>
      <c r="AH33" s="311"/>
      <c r="AI33" s="311"/>
    </row>
    <row r="34" spans="1:35" s="51" customFormat="1" ht="20.100000000000001" customHeight="1">
      <c r="A34" s="406"/>
      <c r="B34" s="407" t="s">
        <v>202</v>
      </c>
      <c r="C34" s="408" t="s">
        <v>164</v>
      </c>
      <c r="D34" s="409">
        <f>SUM(D35,D38,D41)</f>
        <v>16650</v>
      </c>
      <c r="E34" s="410">
        <f>SUM(E35:E45)</f>
        <v>19650</v>
      </c>
      <c r="F34" s="411">
        <f>SUM(F35,F41)</f>
        <v>12549</v>
      </c>
      <c r="G34" s="412">
        <f t="shared" si="1"/>
        <v>3000</v>
      </c>
      <c r="H34" s="413">
        <f t="shared" si="0"/>
        <v>18.018018018018019</v>
      </c>
      <c r="I34" s="414"/>
      <c r="J34" s="415"/>
      <c r="K34" s="416"/>
      <c r="L34" s="417"/>
      <c r="M34" s="417"/>
      <c r="N34" s="417"/>
      <c r="O34" s="417"/>
      <c r="P34" s="415">
        <f>SUM(P35,P38,P41)</f>
        <v>19650000</v>
      </c>
      <c r="Q34" s="418" t="s">
        <v>160</v>
      </c>
      <c r="R34" s="379"/>
      <c r="S34" s="52"/>
      <c r="AF34" s="52"/>
      <c r="AG34" s="311"/>
      <c r="AH34" s="311"/>
      <c r="AI34" s="311"/>
    </row>
    <row r="35" spans="1:35" s="51" customFormat="1" ht="15.95" customHeight="1">
      <c r="A35" s="377"/>
      <c r="B35" s="65" t="s">
        <v>203</v>
      </c>
      <c r="C35" s="227" t="s">
        <v>204</v>
      </c>
      <c r="D35" s="360">
        <v>3950</v>
      </c>
      <c r="E35" s="67">
        <f>+P35/1000</f>
        <v>3950</v>
      </c>
      <c r="F35" s="378">
        <v>9823</v>
      </c>
      <c r="G35" s="363">
        <f t="shared" si="1"/>
        <v>0</v>
      </c>
      <c r="H35" s="364">
        <f t="shared" si="0"/>
        <v>0</v>
      </c>
      <c r="I35" s="419"/>
      <c r="J35" s="73"/>
      <c r="K35" s="127"/>
      <c r="L35" s="74"/>
      <c r="M35" s="75" t="s">
        <v>177</v>
      </c>
      <c r="N35" s="75"/>
      <c r="O35" s="75"/>
      <c r="P35" s="73">
        <f>SUM(P36:P37)</f>
        <v>3950000</v>
      </c>
      <c r="Q35" s="365" t="s">
        <v>167</v>
      </c>
      <c r="R35" s="379"/>
      <c r="S35" s="52"/>
      <c r="AF35" s="52"/>
      <c r="AG35" s="311"/>
      <c r="AH35" s="311"/>
      <c r="AI35" s="311"/>
    </row>
    <row r="36" spans="1:35" s="51" customFormat="1" ht="15.95" customHeight="1">
      <c r="A36" s="377"/>
      <c r="B36" s="76"/>
      <c r="C36" s="240"/>
      <c r="D36" s="367"/>
      <c r="E36" s="78"/>
      <c r="F36" s="380"/>
      <c r="G36" s="370">
        <f t="shared" si="1"/>
        <v>0</v>
      </c>
      <c r="H36" s="371" t="e">
        <f>+G36/D36*100</f>
        <v>#DIV/0!</v>
      </c>
      <c r="I36" s="210" t="s">
        <v>205</v>
      </c>
      <c r="J36" s="96">
        <v>300000</v>
      </c>
      <c r="K36" s="123" t="s">
        <v>167</v>
      </c>
      <c r="L36" s="86" t="s">
        <v>31</v>
      </c>
      <c r="M36" s="85">
        <v>12</v>
      </c>
      <c r="N36" s="85" t="s">
        <v>169</v>
      </c>
      <c r="O36" s="97" t="s">
        <v>170</v>
      </c>
      <c r="P36" s="96">
        <f>SUM(J36*M36)</f>
        <v>3600000</v>
      </c>
      <c r="Q36" s="372" t="s">
        <v>167</v>
      </c>
      <c r="R36" s="379"/>
      <c r="S36" s="52"/>
      <c r="AF36" s="52"/>
      <c r="AG36" s="311"/>
      <c r="AH36" s="311"/>
      <c r="AI36" s="311"/>
    </row>
    <row r="37" spans="1:35" s="51" customFormat="1" ht="15.95" customHeight="1">
      <c r="A37" s="377"/>
      <c r="B37" s="76"/>
      <c r="C37" s="244"/>
      <c r="D37" s="374"/>
      <c r="E37" s="90"/>
      <c r="F37" s="385"/>
      <c r="G37" s="381">
        <f t="shared" si="1"/>
        <v>0</v>
      </c>
      <c r="H37" s="382" t="e">
        <f>+G37/D37*100</f>
        <v>#DIV/0!</v>
      </c>
      <c r="I37" s="420" t="s">
        <v>206</v>
      </c>
      <c r="J37" s="232">
        <v>350000</v>
      </c>
      <c r="K37" s="397" t="s">
        <v>167</v>
      </c>
      <c r="L37" s="192" t="s">
        <v>31</v>
      </c>
      <c r="M37" s="191">
        <v>1</v>
      </c>
      <c r="N37" s="191" t="s">
        <v>173</v>
      </c>
      <c r="O37" s="193" t="s">
        <v>170</v>
      </c>
      <c r="P37" s="232">
        <f>SUM(J37*M37)</f>
        <v>350000</v>
      </c>
      <c r="Q37" s="399" t="s">
        <v>167</v>
      </c>
      <c r="R37" s="379"/>
      <c r="S37" s="52"/>
      <c r="AF37" s="52"/>
      <c r="AG37" s="311"/>
      <c r="AH37" s="311"/>
      <c r="AI37" s="311"/>
    </row>
    <row r="38" spans="1:35" s="51" customFormat="1" ht="15.95" customHeight="1">
      <c r="A38" s="406" t="s">
        <v>207</v>
      </c>
      <c r="B38" s="65" t="s">
        <v>208</v>
      </c>
      <c r="C38" s="66" t="s">
        <v>209</v>
      </c>
      <c r="D38" s="360">
        <v>1800</v>
      </c>
      <c r="E38" s="67">
        <f>P38/1000</f>
        <v>1800</v>
      </c>
      <c r="F38" s="362"/>
      <c r="G38" s="363">
        <f>E38-D38</f>
        <v>0</v>
      </c>
      <c r="H38" s="421">
        <f>G38/D38*100</f>
        <v>0</v>
      </c>
      <c r="I38" s="422"/>
      <c r="J38" s="73"/>
      <c r="K38" s="127"/>
      <c r="L38" s="74"/>
      <c r="M38" s="75" t="s">
        <v>177</v>
      </c>
      <c r="N38" s="75"/>
      <c r="O38" s="75"/>
      <c r="P38" s="73">
        <f>SUM(P39:P40)</f>
        <v>1800000</v>
      </c>
      <c r="Q38" s="365" t="s">
        <v>167</v>
      </c>
      <c r="R38" s="379"/>
      <c r="S38" s="52"/>
      <c r="AF38" s="52"/>
      <c r="AG38" s="311"/>
      <c r="AH38" s="311"/>
      <c r="AI38" s="311"/>
    </row>
    <row r="39" spans="1:35" s="51" customFormat="1" ht="15.95" customHeight="1">
      <c r="A39" s="377"/>
      <c r="B39" s="65" t="s">
        <v>210</v>
      </c>
      <c r="C39" s="77"/>
      <c r="D39" s="367"/>
      <c r="E39" s="78"/>
      <c r="F39" s="369"/>
      <c r="G39" s="370"/>
      <c r="H39" s="423"/>
      <c r="I39" s="210" t="s">
        <v>211</v>
      </c>
      <c r="J39" s="96">
        <v>250000</v>
      </c>
      <c r="K39" s="123" t="s">
        <v>167</v>
      </c>
      <c r="L39" s="86" t="s">
        <v>31</v>
      </c>
      <c r="M39" s="85">
        <v>4</v>
      </c>
      <c r="N39" s="85" t="s">
        <v>173</v>
      </c>
      <c r="O39" s="97" t="s">
        <v>170</v>
      </c>
      <c r="P39" s="96">
        <f>SUM(J39*M39)</f>
        <v>1000000</v>
      </c>
      <c r="Q39" s="372" t="s">
        <v>167</v>
      </c>
      <c r="R39" s="379"/>
      <c r="S39" s="52"/>
      <c r="AF39" s="52"/>
      <c r="AG39" s="311"/>
      <c r="AH39" s="311"/>
      <c r="AI39" s="311"/>
    </row>
    <row r="40" spans="1:35" s="51" customFormat="1" ht="15.95" customHeight="1">
      <c r="A40" s="377"/>
      <c r="B40" s="76"/>
      <c r="C40" s="89"/>
      <c r="D40" s="374"/>
      <c r="E40" s="90"/>
      <c r="F40" s="369"/>
      <c r="G40" s="381"/>
      <c r="H40" s="424"/>
      <c r="I40" s="210" t="s">
        <v>212</v>
      </c>
      <c r="J40" s="96">
        <v>200000</v>
      </c>
      <c r="K40" s="123" t="s">
        <v>167</v>
      </c>
      <c r="L40" s="86" t="s">
        <v>31</v>
      </c>
      <c r="M40" s="85">
        <v>4</v>
      </c>
      <c r="N40" s="85" t="s">
        <v>173</v>
      </c>
      <c r="O40" s="97" t="s">
        <v>170</v>
      </c>
      <c r="P40" s="96">
        <f>SUM(J40*M40)</f>
        <v>800000</v>
      </c>
      <c r="Q40" s="372" t="s">
        <v>167</v>
      </c>
      <c r="R40" s="379"/>
      <c r="S40" s="52"/>
      <c r="AF40" s="52"/>
      <c r="AG40" s="311"/>
      <c r="AH40" s="311"/>
      <c r="AI40" s="311"/>
    </row>
    <row r="41" spans="1:35" s="51" customFormat="1" ht="15.95" customHeight="1">
      <c r="A41" s="377"/>
      <c r="B41" s="76"/>
      <c r="C41" s="227" t="s">
        <v>213</v>
      </c>
      <c r="D41" s="360">
        <v>10900</v>
      </c>
      <c r="E41" s="67">
        <f>+P41/1000</f>
        <v>13900</v>
      </c>
      <c r="F41" s="378">
        <v>2726</v>
      </c>
      <c r="G41" s="363">
        <f t="shared" si="1"/>
        <v>3000</v>
      </c>
      <c r="H41" s="364">
        <f>+G41/D41*100</f>
        <v>27.522935779816514</v>
      </c>
      <c r="I41" s="419"/>
      <c r="J41" s="73"/>
      <c r="K41" s="127"/>
      <c r="L41" s="74"/>
      <c r="M41" s="75" t="s">
        <v>166</v>
      </c>
      <c r="N41" s="75"/>
      <c r="O41" s="75"/>
      <c r="P41" s="73">
        <f>SUM(P42:P45)</f>
        <v>13900000</v>
      </c>
      <c r="Q41" s="365" t="s">
        <v>214</v>
      </c>
      <c r="R41" s="379"/>
      <c r="S41" s="52"/>
      <c r="AF41" s="52"/>
      <c r="AG41" s="311"/>
      <c r="AH41" s="311"/>
      <c r="AI41" s="311"/>
    </row>
    <row r="42" spans="1:35" s="51" customFormat="1" ht="15.95" customHeight="1">
      <c r="A42" s="377"/>
      <c r="B42" s="76"/>
      <c r="C42" s="240"/>
      <c r="D42" s="367"/>
      <c r="E42" s="78"/>
      <c r="F42" s="380"/>
      <c r="G42" s="370">
        <f t="shared" si="1"/>
        <v>0</v>
      </c>
      <c r="H42" s="371" t="e">
        <f>+G42/D42*100</f>
        <v>#DIV/0!</v>
      </c>
      <c r="I42" s="210" t="s">
        <v>215</v>
      </c>
      <c r="J42" s="96">
        <v>450000</v>
      </c>
      <c r="K42" s="123" t="s">
        <v>214</v>
      </c>
      <c r="L42" s="86" t="s">
        <v>31</v>
      </c>
      <c r="M42" s="85">
        <v>4</v>
      </c>
      <c r="N42" s="85" t="s">
        <v>216</v>
      </c>
      <c r="O42" s="97" t="s">
        <v>217</v>
      </c>
      <c r="P42" s="96">
        <f>SUM(J42*M42)</f>
        <v>1800000</v>
      </c>
      <c r="Q42" s="372" t="s">
        <v>214</v>
      </c>
      <c r="R42" s="379"/>
      <c r="S42" s="52"/>
      <c r="AF42" s="52"/>
      <c r="AG42" s="311"/>
      <c r="AH42" s="311"/>
      <c r="AI42" s="311"/>
    </row>
    <row r="43" spans="1:35" s="51" customFormat="1" ht="15.95" customHeight="1">
      <c r="A43" s="377"/>
      <c r="B43" s="76"/>
      <c r="C43" s="240"/>
      <c r="D43" s="367"/>
      <c r="E43" s="78"/>
      <c r="F43" s="380"/>
      <c r="G43" s="370"/>
      <c r="H43" s="371"/>
      <c r="I43" s="210" t="s">
        <v>218</v>
      </c>
      <c r="J43" s="96">
        <v>1750000</v>
      </c>
      <c r="K43" s="123" t="s">
        <v>214</v>
      </c>
      <c r="L43" s="86" t="s">
        <v>31</v>
      </c>
      <c r="M43" s="85">
        <v>4</v>
      </c>
      <c r="N43" s="85" t="s">
        <v>216</v>
      </c>
      <c r="O43" s="97" t="s">
        <v>217</v>
      </c>
      <c r="P43" s="96">
        <f>SUM(J43*M43)</f>
        <v>7000000</v>
      </c>
      <c r="Q43" s="372" t="s">
        <v>214</v>
      </c>
      <c r="R43" s="379"/>
      <c r="S43" s="52"/>
      <c r="AF43" s="52"/>
      <c r="AG43" s="311"/>
      <c r="AH43" s="311"/>
      <c r="AI43" s="311"/>
    </row>
    <row r="44" spans="1:35" s="51" customFormat="1" ht="15.95" customHeight="1">
      <c r="A44" s="377"/>
      <c r="B44" s="76"/>
      <c r="C44" s="240"/>
      <c r="D44" s="367"/>
      <c r="E44" s="78"/>
      <c r="F44" s="380"/>
      <c r="G44" s="370">
        <f t="shared" si="1"/>
        <v>0</v>
      </c>
      <c r="H44" s="371" t="e">
        <f t="shared" ref="H44:H53" si="3">+G44/D44*100</f>
        <v>#DIV/0!</v>
      </c>
      <c r="I44" s="210" t="s">
        <v>219</v>
      </c>
      <c r="J44" s="96">
        <v>400000</v>
      </c>
      <c r="K44" s="123" t="s">
        <v>214</v>
      </c>
      <c r="L44" s="86" t="s">
        <v>31</v>
      </c>
      <c r="M44" s="85">
        <v>12</v>
      </c>
      <c r="N44" s="85" t="s">
        <v>216</v>
      </c>
      <c r="O44" s="97" t="s">
        <v>217</v>
      </c>
      <c r="P44" s="96">
        <f>SUM(J44*M44)</f>
        <v>4800000</v>
      </c>
      <c r="Q44" s="372" t="s">
        <v>214</v>
      </c>
      <c r="R44" s="379"/>
      <c r="S44" s="52"/>
      <c r="AF44" s="52"/>
      <c r="AG44" s="311"/>
      <c r="AH44" s="311"/>
      <c r="AI44" s="311"/>
    </row>
    <row r="45" spans="1:35" s="51" customFormat="1" ht="15.95" customHeight="1">
      <c r="A45" s="377"/>
      <c r="B45" s="76"/>
      <c r="C45" s="240"/>
      <c r="D45" s="367"/>
      <c r="E45" s="78"/>
      <c r="F45" s="385"/>
      <c r="G45" s="370">
        <f t="shared" si="1"/>
        <v>0</v>
      </c>
      <c r="H45" s="371" t="e">
        <f t="shared" si="3"/>
        <v>#DIV/0!</v>
      </c>
      <c r="I45" s="210" t="s">
        <v>220</v>
      </c>
      <c r="J45" s="96">
        <v>50000</v>
      </c>
      <c r="K45" s="123" t="s">
        <v>214</v>
      </c>
      <c r="L45" s="86" t="s">
        <v>31</v>
      </c>
      <c r="M45" s="85">
        <v>6</v>
      </c>
      <c r="N45" s="85" t="s">
        <v>216</v>
      </c>
      <c r="O45" s="97" t="s">
        <v>217</v>
      </c>
      <c r="P45" s="96">
        <f>SUM(J45*M45)</f>
        <v>300000</v>
      </c>
      <c r="Q45" s="372" t="s">
        <v>214</v>
      </c>
      <c r="R45" s="379"/>
      <c r="S45" s="52"/>
      <c r="AF45" s="52"/>
      <c r="AG45" s="311"/>
      <c r="AH45" s="311"/>
      <c r="AI45" s="311"/>
    </row>
    <row r="46" spans="1:35" s="51" customFormat="1" ht="20.100000000000001" customHeight="1">
      <c r="A46" s="377"/>
      <c r="B46" s="53" t="s">
        <v>221</v>
      </c>
      <c r="C46" s="425" t="s">
        <v>222</v>
      </c>
      <c r="D46" s="426">
        <f>SUM(D47:D59,D60:D74)</f>
        <v>417431</v>
      </c>
      <c r="E46" s="427">
        <f>SUM(E47:E59,E60:E74)</f>
        <v>506110.12</v>
      </c>
      <c r="F46" s="428">
        <f>SUM(F47:F59,F60:F74)</f>
        <v>274672</v>
      </c>
      <c r="G46" s="429">
        <f t="shared" si="1"/>
        <v>88679.12</v>
      </c>
      <c r="H46" s="430">
        <f t="shared" si="3"/>
        <v>21.244018771964708</v>
      </c>
      <c r="I46" s="419"/>
      <c r="J46" s="73"/>
      <c r="K46" s="127"/>
      <c r="L46" s="127"/>
      <c r="M46" s="127"/>
      <c r="N46" s="127"/>
      <c r="O46" s="127"/>
      <c r="P46" s="62">
        <f>SUM(P47,P49,P56,P60,P65,P72)</f>
        <v>506110120</v>
      </c>
      <c r="Q46" s="365" t="s">
        <v>223</v>
      </c>
      <c r="R46" s="379"/>
      <c r="S46" s="52"/>
      <c r="AF46" s="52"/>
      <c r="AG46" s="311"/>
      <c r="AH46" s="311"/>
      <c r="AI46" s="311"/>
    </row>
    <row r="47" spans="1:35" s="51" customFormat="1" ht="15.95" customHeight="1">
      <c r="A47" s="377"/>
      <c r="B47" s="76"/>
      <c r="C47" s="227" t="s">
        <v>224</v>
      </c>
      <c r="D47" s="360">
        <v>1200</v>
      </c>
      <c r="E47" s="67">
        <f>+P47/1000</f>
        <v>1200</v>
      </c>
      <c r="F47" s="378">
        <v>107</v>
      </c>
      <c r="G47" s="363">
        <f t="shared" si="1"/>
        <v>0</v>
      </c>
      <c r="H47" s="364">
        <f t="shared" si="3"/>
        <v>0</v>
      </c>
      <c r="I47" s="419"/>
      <c r="J47" s="73"/>
      <c r="K47" s="127"/>
      <c r="L47" s="74"/>
      <c r="M47" s="74" t="s">
        <v>177</v>
      </c>
      <c r="N47" s="74"/>
      <c r="O47" s="74"/>
      <c r="P47" s="73">
        <f>SUM(P48)</f>
        <v>1200000</v>
      </c>
      <c r="Q47" s="365" t="s">
        <v>214</v>
      </c>
      <c r="R47" s="379"/>
      <c r="S47" s="52"/>
      <c r="AF47" s="52"/>
      <c r="AG47" s="311"/>
      <c r="AH47" s="311"/>
      <c r="AI47" s="311"/>
    </row>
    <row r="48" spans="1:35" s="51" customFormat="1" ht="15.95" customHeight="1">
      <c r="A48" s="377"/>
      <c r="B48" s="431"/>
      <c r="C48" s="244"/>
      <c r="D48" s="374"/>
      <c r="E48" s="90"/>
      <c r="F48" s="385"/>
      <c r="G48" s="381">
        <f t="shared" si="1"/>
        <v>0</v>
      </c>
      <c r="H48" s="382" t="e">
        <f t="shared" si="3"/>
        <v>#DIV/0!</v>
      </c>
      <c r="I48" s="420" t="s">
        <v>225</v>
      </c>
      <c r="J48" s="232">
        <v>100000</v>
      </c>
      <c r="K48" s="397" t="s">
        <v>214</v>
      </c>
      <c r="L48" s="192" t="s">
        <v>31</v>
      </c>
      <c r="M48" s="191">
        <v>12</v>
      </c>
      <c r="N48" s="191" t="s">
        <v>226</v>
      </c>
      <c r="O48" s="193" t="s">
        <v>217</v>
      </c>
      <c r="P48" s="232">
        <f>SUM(J48*M48)</f>
        <v>1200000</v>
      </c>
      <c r="Q48" s="399" t="s">
        <v>214</v>
      </c>
      <c r="R48" s="379"/>
      <c r="S48" s="52"/>
      <c r="AF48" s="52"/>
      <c r="AG48" s="311"/>
      <c r="AH48" s="311"/>
      <c r="AI48" s="311"/>
    </row>
    <row r="49" spans="1:35" s="51" customFormat="1" ht="15.95" customHeight="1">
      <c r="A49" s="377"/>
      <c r="B49" s="76"/>
      <c r="C49" s="237" t="s">
        <v>227</v>
      </c>
      <c r="D49" s="360">
        <v>327501</v>
      </c>
      <c r="E49" s="67">
        <f>+P49/1000</f>
        <v>327820</v>
      </c>
      <c r="F49" s="378">
        <v>27504</v>
      </c>
      <c r="G49" s="363">
        <f t="shared" si="1"/>
        <v>319</v>
      </c>
      <c r="H49" s="364">
        <f t="shared" si="3"/>
        <v>9.7404282735014544E-2</v>
      </c>
      <c r="I49" s="419"/>
      <c r="J49" s="73"/>
      <c r="K49" s="127"/>
      <c r="L49" s="127"/>
      <c r="M49" s="75" t="s">
        <v>177</v>
      </c>
      <c r="N49" s="75"/>
      <c r="O49" s="75"/>
      <c r="P49" s="62">
        <f>SUM(P50:P55)</f>
        <v>327820000</v>
      </c>
      <c r="Q49" s="365" t="s">
        <v>167</v>
      </c>
      <c r="R49" s="379"/>
      <c r="S49" s="52"/>
      <c r="AF49" s="52"/>
      <c r="AG49" s="311"/>
      <c r="AH49" s="311"/>
      <c r="AI49" s="311"/>
    </row>
    <row r="50" spans="1:35" s="51" customFormat="1" ht="15.95" customHeight="1">
      <c r="A50" s="377"/>
      <c r="B50" s="76"/>
      <c r="C50" s="238"/>
      <c r="D50" s="367"/>
      <c r="E50" s="78"/>
      <c r="F50" s="380"/>
      <c r="G50" s="370"/>
      <c r="H50" s="371"/>
      <c r="I50" s="210" t="s">
        <v>228</v>
      </c>
      <c r="J50" s="96">
        <v>13415000</v>
      </c>
      <c r="K50" s="123" t="s">
        <v>198</v>
      </c>
      <c r="L50" s="85" t="s">
        <v>31</v>
      </c>
      <c r="M50" s="85">
        <v>12</v>
      </c>
      <c r="N50" s="85" t="s">
        <v>198</v>
      </c>
      <c r="O50" s="85" t="s">
        <v>229</v>
      </c>
      <c r="P50" s="124">
        <f>J50*M50</f>
        <v>160980000</v>
      </c>
      <c r="Q50" s="372" t="s">
        <v>160</v>
      </c>
      <c r="R50" s="379"/>
      <c r="S50" s="52"/>
      <c r="AF50" s="52"/>
      <c r="AG50" s="311"/>
      <c r="AH50" s="311"/>
      <c r="AI50" s="311"/>
    </row>
    <row r="51" spans="1:35" s="51" customFormat="1" ht="15.95" customHeight="1">
      <c r="A51" s="377"/>
      <c r="B51" s="76"/>
      <c r="C51" s="240"/>
      <c r="D51" s="367"/>
      <c r="E51" s="78"/>
      <c r="F51" s="380"/>
      <c r="G51" s="370">
        <f t="shared" si="1"/>
        <v>0</v>
      </c>
      <c r="H51" s="371" t="e">
        <f t="shared" si="3"/>
        <v>#DIV/0!</v>
      </c>
      <c r="I51" s="210" t="s">
        <v>230</v>
      </c>
      <c r="J51" s="96">
        <v>2640000</v>
      </c>
      <c r="K51" s="123" t="s">
        <v>167</v>
      </c>
      <c r="L51" s="86" t="s">
        <v>31</v>
      </c>
      <c r="M51" s="85">
        <v>1</v>
      </c>
      <c r="N51" s="85" t="s">
        <v>173</v>
      </c>
      <c r="O51" s="97" t="s">
        <v>170</v>
      </c>
      <c r="P51" s="96">
        <f>SUM(J51*M51)</f>
        <v>2640000</v>
      </c>
      <c r="Q51" s="372" t="s">
        <v>167</v>
      </c>
      <c r="R51" s="379"/>
      <c r="S51" s="52"/>
      <c r="AF51" s="52"/>
      <c r="AG51" s="311"/>
      <c r="AH51" s="311"/>
      <c r="AI51" s="311"/>
    </row>
    <row r="52" spans="1:35" s="51" customFormat="1" ht="15.95" customHeight="1">
      <c r="A52" s="377"/>
      <c r="B52" s="76"/>
      <c r="C52" s="240"/>
      <c r="D52" s="367"/>
      <c r="E52" s="78"/>
      <c r="F52" s="380"/>
      <c r="G52" s="370"/>
      <c r="H52" s="371"/>
      <c r="I52" s="210" t="s">
        <v>231</v>
      </c>
      <c r="J52" s="96">
        <v>145000000</v>
      </c>
      <c r="K52" s="123" t="s">
        <v>167</v>
      </c>
      <c r="L52" s="86" t="s">
        <v>31</v>
      </c>
      <c r="M52" s="85">
        <v>1</v>
      </c>
      <c r="N52" s="85" t="s">
        <v>173</v>
      </c>
      <c r="O52" s="97" t="s">
        <v>170</v>
      </c>
      <c r="P52" s="96">
        <f>SUM(J52*M52)</f>
        <v>145000000</v>
      </c>
      <c r="Q52" s="372" t="s">
        <v>167</v>
      </c>
      <c r="R52" s="379"/>
      <c r="S52" s="52"/>
      <c r="AF52" s="52"/>
      <c r="AG52" s="311"/>
      <c r="AH52" s="311"/>
      <c r="AI52" s="311"/>
    </row>
    <row r="53" spans="1:35" s="51" customFormat="1" ht="15.95" customHeight="1">
      <c r="A53" s="377"/>
      <c r="B53" s="76"/>
      <c r="C53" s="240"/>
      <c r="D53" s="367"/>
      <c r="E53" s="78"/>
      <c r="F53" s="380"/>
      <c r="G53" s="370">
        <f t="shared" si="1"/>
        <v>0</v>
      </c>
      <c r="H53" s="371" t="e">
        <f t="shared" si="3"/>
        <v>#DIV/0!</v>
      </c>
      <c r="I53" s="210" t="s">
        <v>232</v>
      </c>
      <c r="J53" s="96">
        <v>500000</v>
      </c>
      <c r="K53" s="123" t="s">
        <v>167</v>
      </c>
      <c r="L53" s="86" t="s">
        <v>31</v>
      </c>
      <c r="M53" s="85">
        <v>12</v>
      </c>
      <c r="N53" s="85" t="s">
        <v>169</v>
      </c>
      <c r="O53" s="97" t="s">
        <v>170</v>
      </c>
      <c r="P53" s="96">
        <f>SUM(J53*M53)</f>
        <v>6000000</v>
      </c>
      <c r="Q53" s="372" t="s">
        <v>167</v>
      </c>
      <c r="R53" s="379"/>
      <c r="S53" s="52"/>
      <c r="AF53" s="52"/>
      <c r="AG53" s="311"/>
      <c r="AH53" s="311"/>
      <c r="AI53" s="311"/>
    </row>
    <row r="54" spans="1:35" s="51" customFormat="1" ht="15.95" customHeight="1">
      <c r="A54" s="377"/>
      <c r="B54" s="76"/>
      <c r="C54" s="240"/>
      <c r="D54" s="367"/>
      <c r="E54" s="78"/>
      <c r="F54" s="380"/>
      <c r="G54" s="370"/>
      <c r="H54" s="371"/>
      <c r="I54" s="210" t="s">
        <v>233</v>
      </c>
      <c r="J54" s="96">
        <v>700000</v>
      </c>
      <c r="K54" s="123" t="s">
        <v>167</v>
      </c>
      <c r="L54" s="86" t="s">
        <v>31</v>
      </c>
      <c r="M54" s="85">
        <v>12</v>
      </c>
      <c r="N54" s="85" t="s">
        <v>169</v>
      </c>
      <c r="O54" s="97" t="s">
        <v>170</v>
      </c>
      <c r="P54" s="96">
        <f>SUM(J54*M54)</f>
        <v>8400000</v>
      </c>
      <c r="Q54" s="372" t="s">
        <v>167</v>
      </c>
      <c r="R54" s="379"/>
      <c r="S54" s="52"/>
      <c r="AF54" s="52"/>
      <c r="AG54" s="311"/>
      <c r="AH54" s="311"/>
      <c r="AI54" s="311"/>
    </row>
    <row r="55" spans="1:35" s="51" customFormat="1" ht="15.95" customHeight="1">
      <c r="A55" s="377"/>
      <c r="B55" s="76"/>
      <c r="C55" s="244"/>
      <c r="D55" s="374"/>
      <c r="E55" s="90"/>
      <c r="F55" s="385"/>
      <c r="G55" s="381">
        <f t="shared" si="1"/>
        <v>0</v>
      </c>
      <c r="H55" s="382" t="e">
        <f t="shared" ref="H55:H65" si="4">+G55/D55*100</f>
        <v>#DIV/0!</v>
      </c>
      <c r="I55" s="420" t="s">
        <v>234</v>
      </c>
      <c r="J55" s="232">
        <v>600000</v>
      </c>
      <c r="K55" s="397" t="s">
        <v>167</v>
      </c>
      <c r="L55" s="192" t="s">
        <v>31</v>
      </c>
      <c r="M55" s="191">
        <v>8</v>
      </c>
      <c r="N55" s="191" t="s">
        <v>173</v>
      </c>
      <c r="O55" s="193" t="s">
        <v>170</v>
      </c>
      <c r="P55" s="232">
        <f>SUM(J55*M55)</f>
        <v>4800000</v>
      </c>
      <c r="Q55" s="399" t="s">
        <v>167</v>
      </c>
      <c r="R55" s="379"/>
      <c r="S55" s="52"/>
      <c r="AF55" s="52"/>
      <c r="AG55" s="311"/>
      <c r="AH55" s="311"/>
      <c r="AI55" s="311"/>
    </row>
    <row r="56" spans="1:35" s="51" customFormat="1" ht="15.95" customHeight="1">
      <c r="A56" s="377"/>
      <c r="B56" s="76"/>
      <c r="C56" s="240" t="s">
        <v>235</v>
      </c>
      <c r="D56" s="367">
        <v>8460</v>
      </c>
      <c r="E56" s="78">
        <f>P56/1000</f>
        <v>8460</v>
      </c>
      <c r="F56" s="380">
        <v>9102</v>
      </c>
      <c r="G56" s="370">
        <f t="shared" si="1"/>
        <v>0</v>
      </c>
      <c r="H56" s="371">
        <f t="shared" si="4"/>
        <v>0</v>
      </c>
      <c r="I56" s="210"/>
      <c r="J56" s="96"/>
      <c r="K56" s="123"/>
      <c r="L56" s="123"/>
      <c r="M56" s="131" t="s">
        <v>177</v>
      </c>
      <c r="N56" s="131"/>
      <c r="O56" s="131"/>
      <c r="P56" s="124">
        <f>SUM(P57:P59)</f>
        <v>8460000</v>
      </c>
      <c r="Q56" s="372" t="s">
        <v>167</v>
      </c>
      <c r="R56" s="379"/>
      <c r="S56" s="52"/>
      <c r="AF56" s="52"/>
      <c r="AG56" s="311"/>
      <c r="AH56" s="311"/>
      <c r="AI56" s="311"/>
    </row>
    <row r="57" spans="1:35" s="51" customFormat="1" ht="15.95" customHeight="1">
      <c r="A57" s="377"/>
      <c r="B57" s="76"/>
      <c r="C57" s="240"/>
      <c r="D57" s="367"/>
      <c r="E57" s="78"/>
      <c r="F57" s="380"/>
      <c r="G57" s="370">
        <f t="shared" si="1"/>
        <v>0</v>
      </c>
      <c r="H57" s="371" t="e">
        <f t="shared" si="4"/>
        <v>#DIV/0!</v>
      </c>
      <c r="I57" s="210" t="s">
        <v>236</v>
      </c>
      <c r="J57" s="96">
        <v>400000</v>
      </c>
      <c r="K57" s="123" t="s">
        <v>167</v>
      </c>
      <c r="L57" s="86" t="s">
        <v>31</v>
      </c>
      <c r="M57" s="85">
        <v>12</v>
      </c>
      <c r="N57" s="85" t="s">
        <v>169</v>
      </c>
      <c r="O57" s="97" t="s">
        <v>170</v>
      </c>
      <c r="P57" s="96">
        <f>SUM(J57*M57)</f>
        <v>4800000</v>
      </c>
      <c r="Q57" s="372" t="s">
        <v>167</v>
      </c>
      <c r="R57" s="379"/>
      <c r="S57" s="52"/>
      <c r="AF57" s="52"/>
      <c r="AG57" s="311"/>
      <c r="AH57" s="311"/>
      <c r="AI57" s="311"/>
    </row>
    <row r="58" spans="1:35" s="51" customFormat="1" ht="15.95" customHeight="1">
      <c r="A58" s="377"/>
      <c r="B58" s="76"/>
      <c r="C58" s="240"/>
      <c r="D58" s="367"/>
      <c r="E58" s="78"/>
      <c r="F58" s="380"/>
      <c r="G58" s="370">
        <f t="shared" si="1"/>
        <v>0</v>
      </c>
      <c r="H58" s="371" t="e">
        <f t="shared" si="4"/>
        <v>#DIV/0!</v>
      </c>
      <c r="I58" s="210" t="s">
        <v>237</v>
      </c>
      <c r="J58" s="96">
        <v>235000</v>
      </c>
      <c r="K58" s="123" t="s">
        <v>167</v>
      </c>
      <c r="L58" s="86" t="s">
        <v>31</v>
      </c>
      <c r="M58" s="85">
        <v>12</v>
      </c>
      <c r="N58" s="85" t="s">
        <v>169</v>
      </c>
      <c r="O58" s="97" t="s">
        <v>170</v>
      </c>
      <c r="P58" s="96">
        <f>SUM(J58*M58)</f>
        <v>2820000</v>
      </c>
      <c r="Q58" s="372" t="s">
        <v>167</v>
      </c>
      <c r="R58" s="379"/>
      <c r="S58" s="52"/>
      <c r="AF58" s="52"/>
      <c r="AG58" s="311"/>
      <c r="AH58" s="311"/>
      <c r="AI58" s="311"/>
    </row>
    <row r="59" spans="1:35" s="51" customFormat="1" ht="15.95" customHeight="1">
      <c r="A59" s="377"/>
      <c r="B59" s="76"/>
      <c r="C59" s="240"/>
      <c r="D59" s="367"/>
      <c r="E59" s="78"/>
      <c r="F59" s="380"/>
      <c r="G59" s="370">
        <f t="shared" si="1"/>
        <v>0</v>
      </c>
      <c r="H59" s="371" t="e">
        <f t="shared" si="4"/>
        <v>#DIV/0!</v>
      </c>
      <c r="I59" s="210" t="s">
        <v>238</v>
      </c>
      <c r="J59" s="96">
        <v>70000</v>
      </c>
      <c r="K59" s="123" t="s">
        <v>167</v>
      </c>
      <c r="L59" s="86" t="s">
        <v>31</v>
      </c>
      <c r="M59" s="85">
        <v>12</v>
      </c>
      <c r="N59" s="85" t="s">
        <v>173</v>
      </c>
      <c r="O59" s="97" t="s">
        <v>170</v>
      </c>
      <c r="P59" s="96">
        <f>SUM(J59*M59)</f>
        <v>840000</v>
      </c>
      <c r="Q59" s="372" t="s">
        <v>167</v>
      </c>
      <c r="R59" s="379"/>
      <c r="S59" s="52"/>
      <c r="AF59" s="52"/>
      <c r="AG59" s="311"/>
      <c r="AH59" s="311"/>
      <c r="AI59" s="311"/>
    </row>
    <row r="60" spans="1:35" s="51" customFormat="1" ht="15.95" customHeight="1">
      <c r="A60" s="377" t="s">
        <v>146</v>
      </c>
      <c r="B60" s="76" t="s">
        <v>146</v>
      </c>
      <c r="C60" s="66" t="s">
        <v>239</v>
      </c>
      <c r="D60" s="360">
        <v>14600</v>
      </c>
      <c r="E60" s="67">
        <f>+P60/1000</f>
        <v>100960.12</v>
      </c>
      <c r="F60" s="378">
        <v>194780</v>
      </c>
      <c r="G60" s="363">
        <f t="shared" si="1"/>
        <v>86360.12</v>
      </c>
      <c r="H60" s="364">
        <f t="shared" si="4"/>
        <v>591.50767123287665</v>
      </c>
      <c r="I60" s="419"/>
      <c r="J60" s="73"/>
      <c r="K60" s="127"/>
      <c r="L60" s="127"/>
      <c r="M60" s="75" t="s">
        <v>177</v>
      </c>
      <c r="N60" s="75"/>
      <c r="O60" s="75"/>
      <c r="P60" s="62">
        <f>SUM(P61:P64)</f>
        <v>100960120</v>
      </c>
      <c r="Q60" s="365" t="s">
        <v>167</v>
      </c>
      <c r="R60" s="379"/>
      <c r="S60" s="52"/>
      <c r="AF60" s="52"/>
      <c r="AG60" s="311"/>
      <c r="AH60" s="311"/>
      <c r="AI60" s="311"/>
    </row>
    <row r="61" spans="1:35" s="51" customFormat="1" ht="15.95" customHeight="1">
      <c r="A61" s="377"/>
      <c r="B61" s="76"/>
      <c r="C61" s="77"/>
      <c r="D61" s="367"/>
      <c r="E61" s="78"/>
      <c r="F61" s="380"/>
      <c r="G61" s="370"/>
      <c r="H61" s="371"/>
      <c r="I61" s="210" t="s">
        <v>240</v>
      </c>
      <c r="J61" s="96">
        <v>2400000</v>
      </c>
      <c r="K61" s="123" t="s">
        <v>72</v>
      </c>
      <c r="L61" s="86" t="s">
        <v>31</v>
      </c>
      <c r="M61" s="85">
        <v>3</v>
      </c>
      <c r="N61" s="85" t="s">
        <v>175</v>
      </c>
      <c r="O61" s="97" t="s">
        <v>71</v>
      </c>
      <c r="P61" s="96">
        <f>SUM(J61*M61)</f>
        <v>7200000</v>
      </c>
      <c r="Q61" s="372" t="s">
        <v>72</v>
      </c>
      <c r="R61" s="379"/>
      <c r="S61" s="52"/>
      <c r="AF61" s="52"/>
      <c r="AG61" s="311"/>
      <c r="AH61" s="311"/>
      <c r="AI61" s="311"/>
    </row>
    <row r="62" spans="1:35" s="51" customFormat="1" ht="15.95" customHeight="1">
      <c r="A62" s="377"/>
      <c r="B62" s="76"/>
      <c r="C62" s="77"/>
      <c r="D62" s="367"/>
      <c r="E62" s="78"/>
      <c r="F62" s="380"/>
      <c r="G62" s="370"/>
      <c r="H62" s="371"/>
      <c r="I62" s="432" t="s">
        <v>241</v>
      </c>
      <c r="J62" s="96">
        <v>1900000</v>
      </c>
      <c r="K62" s="123" t="s">
        <v>72</v>
      </c>
      <c r="L62" s="86" t="s">
        <v>31</v>
      </c>
      <c r="M62" s="85">
        <v>2</v>
      </c>
      <c r="N62" s="85" t="s">
        <v>175</v>
      </c>
      <c r="O62" s="85" t="s">
        <v>71</v>
      </c>
      <c r="P62" s="96">
        <f>SUM(J62*M62)</f>
        <v>3800000</v>
      </c>
      <c r="Q62" s="372" t="s">
        <v>72</v>
      </c>
      <c r="R62" s="379"/>
      <c r="S62" s="52"/>
      <c r="AF62" s="52"/>
      <c r="AG62" s="311"/>
      <c r="AH62" s="311"/>
      <c r="AI62" s="311"/>
    </row>
    <row r="63" spans="1:35" s="51" customFormat="1" ht="15.95" customHeight="1">
      <c r="A63" s="377"/>
      <c r="B63" s="76"/>
      <c r="C63" s="77"/>
      <c r="D63" s="367"/>
      <c r="E63" s="78"/>
      <c r="F63" s="380"/>
      <c r="G63" s="370"/>
      <c r="H63" s="371"/>
      <c r="I63" s="210" t="s">
        <v>242</v>
      </c>
      <c r="J63" s="96">
        <v>1200000</v>
      </c>
      <c r="K63" s="123" t="s">
        <v>72</v>
      </c>
      <c r="L63" s="86" t="s">
        <v>31</v>
      </c>
      <c r="M63" s="85">
        <v>3</v>
      </c>
      <c r="N63" s="85" t="s">
        <v>243</v>
      </c>
      <c r="O63" s="97" t="s">
        <v>71</v>
      </c>
      <c r="P63" s="96">
        <f>SUM(J63*M63)</f>
        <v>3600000</v>
      </c>
      <c r="Q63" s="372" t="s">
        <v>72</v>
      </c>
      <c r="R63" s="379"/>
      <c r="S63" s="52"/>
      <c r="AF63" s="52"/>
      <c r="AG63" s="311"/>
      <c r="AH63" s="311"/>
      <c r="AI63" s="311"/>
    </row>
    <row r="64" spans="1:35" s="51" customFormat="1" ht="15.95" customHeight="1">
      <c r="A64" s="377"/>
      <c r="B64" s="76"/>
      <c r="C64" s="89"/>
      <c r="D64" s="374"/>
      <c r="E64" s="90"/>
      <c r="F64" s="369"/>
      <c r="G64" s="381"/>
      <c r="H64" s="382"/>
      <c r="I64" s="210" t="s">
        <v>244</v>
      </c>
      <c r="J64" s="96">
        <v>86360120</v>
      </c>
      <c r="K64" s="123" t="s">
        <v>72</v>
      </c>
      <c r="L64" s="86" t="s">
        <v>31</v>
      </c>
      <c r="M64" s="85">
        <v>1</v>
      </c>
      <c r="N64" s="85" t="s">
        <v>175</v>
      </c>
      <c r="O64" s="97" t="s">
        <v>71</v>
      </c>
      <c r="P64" s="96">
        <f>SUM(J64*M64)</f>
        <v>86360120</v>
      </c>
      <c r="Q64" s="372" t="s">
        <v>72</v>
      </c>
      <c r="R64" s="379"/>
      <c r="S64" s="52"/>
      <c r="AF64" s="52"/>
      <c r="AG64" s="311"/>
      <c r="AH64" s="311"/>
      <c r="AI64" s="311"/>
    </row>
    <row r="65" spans="1:35" s="51" customFormat="1" ht="15.95" customHeight="1">
      <c r="A65" s="377"/>
      <c r="B65" s="76"/>
      <c r="C65" s="66" t="s">
        <v>245</v>
      </c>
      <c r="D65" s="360">
        <v>63270</v>
      </c>
      <c r="E65" s="67">
        <f>+P65/1000</f>
        <v>65270</v>
      </c>
      <c r="F65" s="362">
        <v>36590</v>
      </c>
      <c r="G65" s="363">
        <f t="shared" si="1"/>
        <v>2000</v>
      </c>
      <c r="H65" s="364">
        <f t="shared" si="4"/>
        <v>3.1610557926347398</v>
      </c>
      <c r="I65" s="433"/>
      <c r="J65" s="434"/>
      <c r="K65" s="127"/>
      <c r="L65" s="74"/>
      <c r="M65" s="75" t="s">
        <v>177</v>
      </c>
      <c r="N65" s="75"/>
      <c r="O65" s="75"/>
      <c r="P65" s="73">
        <f>SUM(P66:P71)</f>
        <v>65270000</v>
      </c>
      <c r="Q65" s="365" t="s">
        <v>167</v>
      </c>
      <c r="R65" s="379" t="s">
        <v>246</v>
      </c>
      <c r="S65" s="52"/>
      <c r="AF65" s="52"/>
      <c r="AG65" s="311"/>
      <c r="AH65" s="311"/>
      <c r="AI65" s="311"/>
    </row>
    <row r="66" spans="1:35" s="51" customFormat="1" ht="15.95" customHeight="1">
      <c r="A66" s="377"/>
      <c r="B66" s="76"/>
      <c r="C66" s="77"/>
      <c r="D66" s="367"/>
      <c r="E66" s="78"/>
      <c r="F66" s="369"/>
      <c r="G66" s="370"/>
      <c r="H66" s="371"/>
      <c r="I66" s="210" t="s">
        <v>247</v>
      </c>
      <c r="J66" s="96">
        <v>2300000</v>
      </c>
      <c r="K66" s="123" t="s">
        <v>167</v>
      </c>
      <c r="L66" s="86" t="s">
        <v>31</v>
      </c>
      <c r="M66" s="85">
        <v>9</v>
      </c>
      <c r="N66" s="85" t="s">
        <v>248</v>
      </c>
      <c r="O66" s="97" t="s">
        <v>170</v>
      </c>
      <c r="P66" s="96">
        <f t="shared" ref="P66:P71" si="5">SUM(J66*M66)</f>
        <v>20700000</v>
      </c>
      <c r="Q66" s="372" t="s">
        <v>167</v>
      </c>
      <c r="R66" s="379" t="s">
        <v>249</v>
      </c>
      <c r="S66" s="52"/>
      <c r="AF66" s="52"/>
      <c r="AG66" s="311"/>
      <c r="AH66" s="311"/>
      <c r="AI66" s="311"/>
    </row>
    <row r="67" spans="1:35" s="51" customFormat="1" ht="15.95" customHeight="1">
      <c r="A67" s="377"/>
      <c r="B67" s="76"/>
      <c r="C67" s="77"/>
      <c r="D67" s="367"/>
      <c r="E67" s="78"/>
      <c r="F67" s="369"/>
      <c r="G67" s="370"/>
      <c r="H67" s="371"/>
      <c r="I67" s="210" t="s">
        <v>250</v>
      </c>
      <c r="J67" s="96">
        <v>1500000</v>
      </c>
      <c r="K67" s="123" t="s">
        <v>167</v>
      </c>
      <c r="L67" s="86" t="s">
        <v>31</v>
      </c>
      <c r="M67" s="85">
        <v>12</v>
      </c>
      <c r="N67" s="85" t="s">
        <v>173</v>
      </c>
      <c r="O67" s="97" t="s">
        <v>170</v>
      </c>
      <c r="P67" s="96">
        <f t="shared" si="5"/>
        <v>18000000</v>
      </c>
      <c r="Q67" s="372" t="s">
        <v>167</v>
      </c>
      <c r="R67" s="379"/>
      <c r="S67" s="52"/>
      <c r="AF67" s="52"/>
      <c r="AG67" s="311"/>
      <c r="AH67" s="311"/>
      <c r="AI67" s="311"/>
    </row>
    <row r="68" spans="1:35" s="51" customFormat="1" ht="15.95" customHeight="1">
      <c r="A68" s="377"/>
      <c r="B68" s="76"/>
      <c r="C68" s="77"/>
      <c r="D68" s="367"/>
      <c r="E68" s="78"/>
      <c r="F68" s="369"/>
      <c r="G68" s="370"/>
      <c r="H68" s="371"/>
      <c r="I68" s="210" t="s">
        <v>251</v>
      </c>
      <c r="J68" s="96">
        <v>6000000</v>
      </c>
      <c r="K68" s="123" t="s">
        <v>167</v>
      </c>
      <c r="L68" s="86" t="s">
        <v>31</v>
      </c>
      <c r="M68" s="85">
        <v>2</v>
      </c>
      <c r="N68" s="85" t="s">
        <v>173</v>
      </c>
      <c r="O68" s="97" t="s">
        <v>170</v>
      </c>
      <c r="P68" s="96">
        <f t="shared" si="5"/>
        <v>12000000</v>
      </c>
      <c r="Q68" s="372" t="s">
        <v>167</v>
      </c>
      <c r="R68" s="379" t="s">
        <v>252</v>
      </c>
      <c r="S68" s="52"/>
      <c r="AF68" s="52"/>
      <c r="AG68" s="311"/>
      <c r="AH68" s="311"/>
      <c r="AI68" s="311"/>
    </row>
    <row r="69" spans="1:35" s="51" customFormat="1" ht="15.95" customHeight="1">
      <c r="A69" s="377"/>
      <c r="B69" s="76"/>
      <c r="C69" s="77"/>
      <c r="D69" s="367"/>
      <c r="E69" s="78"/>
      <c r="F69" s="369"/>
      <c r="G69" s="370"/>
      <c r="H69" s="371"/>
      <c r="I69" s="435" t="s">
        <v>253</v>
      </c>
      <c r="J69" s="283">
        <v>8210000</v>
      </c>
      <c r="K69" s="175" t="s">
        <v>167</v>
      </c>
      <c r="L69" s="135" t="s">
        <v>31</v>
      </c>
      <c r="M69" s="134">
        <v>1</v>
      </c>
      <c r="N69" s="134" t="s">
        <v>254</v>
      </c>
      <c r="O69" s="136" t="s">
        <v>170</v>
      </c>
      <c r="P69" s="283">
        <f t="shared" si="5"/>
        <v>8210000</v>
      </c>
      <c r="Q69" s="436" t="s">
        <v>167</v>
      </c>
      <c r="R69" s="437" t="s">
        <v>255</v>
      </c>
      <c r="S69" s="52"/>
      <c r="AF69" s="52"/>
      <c r="AG69" s="311"/>
      <c r="AH69" s="311"/>
      <c r="AI69" s="311"/>
    </row>
    <row r="70" spans="1:35" s="51" customFormat="1" ht="15.95" customHeight="1">
      <c r="A70" s="377"/>
      <c r="B70" s="76"/>
      <c r="C70" s="77"/>
      <c r="D70" s="367"/>
      <c r="E70" s="78"/>
      <c r="F70" s="369"/>
      <c r="G70" s="370"/>
      <c r="H70" s="371"/>
      <c r="I70" s="210" t="s">
        <v>256</v>
      </c>
      <c r="J70" s="96">
        <v>1200000</v>
      </c>
      <c r="K70" s="123" t="s">
        <v>167</v>
      </c>
      <c r="L70" s="86" t="s">
        <v>31</v>
      </c>
      <c r="M70" s="85">
        <v>2</v>
      </c>
      <c r="N70" s="85" t="s">
        <v>257</v>
      </c>
      <c r="O70" s="97" t="s">
        <v>170</v>
      </c>
      <c r="P70" s="96">
        <f t="shared" si="5"/>
        <v>2400000</v>
      </c>
      <c r="Q70" s="372" t="s">
        <v>167</v>
      </c>
      <c r="R70" s="379"/>
      <c r="S70" s="52"/>
      <c r="AF70" s="52"/>
      <c r="AG70" s="311"/>
      <c r="AH70" s="311"/>
      <c r="AI70" s="311"/>
    </row>
    <row r="71" spans="1:35" s="51" customFormat="1" ht="15.95" customHeight="1">
      <c r="A71" s="377"/>
      <c r="B71" s="76"/>
      <c r="C71" s="89"/>
      <c r="D71" s="374"/>
      <c r="E71" s="90"/>
      <c r="F71" s="369"/>
      <c r="G71" s="381"/>
      <c r="H71" s="382"/>
      <c r="I71" s="210" t="s">
        <v>258</v>
      </c>
      <c r="J71" s="96">
        <v>330000</v>
      </c>
      <c r="K71" s="123" t="s">
        <v>167</v>
      </c>
      <c r="L71" s="86" t="s">
        <v>31</v>
      </c>
      <c r="M71" s="85">
        <v>12</v>
      </c>
      <c r="N71" s="85" t="s">
        <v>173</v>
      </c>
      <c r="O71" s="97" t="s">
        <v>170</v>
      </c>
      <c r="P71" s="96">
        <f t="shared" si="5"/>
        <v>3960000</v>
      </c>
      <c r="Q71" s="372" t="s">
        <v>167</v>
      </c>
      <c r="R71" s="379"/>
      <c r="S71" s="52"/>
      <c r="AF71" s="52"/>
      <c r="AG71" s="311"/>
      <c r="AH71" s="311"/>
      <c r="AI71" s="311"/>
    </row>
    <row r="72" spans="1:35" s="51" customFormat="1" ht="15.95" customHeight="1">
      <c r="A72" s="377"/>
      <c r="B72" s="76"/>
      <c r="C72" s="227" t="s">
        <v>259</v>
      </c>
      <c r="D72" s="360">
        <v>2400</v>
      </c>
      <c r="E72" s="67">
        <f>+P72/1000</f>
        <v>2400</v>
      </c>
      <c r="F72" s="378">
        <v>6589</v>
      </c>
      <c r="G72" s="363">
        <f>+E72-D72</f>
        <v>0</v>
      </c>
      <c r="H72" s="364">
        <f>+G72/D72*100</f>
        <v>0</v>
      </c>
      <c r="I72" s="419"/>
      <c r="J72" s="73"/>
      <c r="K72" s="127"/>
      <c r="L72" s="74"/>
      <c r="M72" s="75" t="s">
        <v>177</v>
      </c>
      <c r="N72" s="75"/>
      <c r="O72" s="75"/>
      <c r="P72" s="73">
        <f>SUM(P73:P74)</f>
        <v>2400000</v>
      </c>
      <c r="Q72" s="365" t="s">
        <v>167</v>
      </c>
      <c r="R72" s="379"/>
      <c r="S72" s="52"/>
      <c r="AF72" s="52"/>
      <c r="AG72" s="311"/>
      <c r="AH72" s="311"/>
      <c r="AI72" s="311"/>
    </row>
    <row r="73" spans="1:35" s="51" customFormat="1" ht="15.95" customHeight="1">
      <c r="A73" s="377"/>
      <c r="B73" s="76"/>
      <c r="C73" s="240"/>
      <c r="D73" s="367"/>
      <c r="E73" s="78"/>
      <c r="F73" s="380"/>
      <c r="G73" s="370">
        <f>+E73-D73</f>
        <v>0</v>
      </c>
      <c r="H73" s="371" t="e">
        <f>+G73/D73*100</f>
        <v>#DIV/0!</v>
      </c>
      <c r="I73" s="210" t="s">
        <v>260</v>
      </c>
      <c r="J73" s="96">
        <v>100000</v>
      </c>
      <c r="K73" s="123" t="s">
        <v>72</v>
      </c>
      <c r="L73" s="85" t="s">
        <v>31</v>
      </c>
      <c r="M73" s="85">
        <v>12</v>
      </c>
      <c r="N73" s="85" t="s">
        <v>198</v>
      </c>
      <c r="O73" s="97" t="s">
        <v>170</v>
      </c>
      <c r="P73" s="96">
        <f>SUM(J73*M73)</f>
        <v>1200000</v>
      </c>
      <c r="Q73" s="372" t="s">
        <v>167</v>
      </c>
      <c r="R73" s="379"/>
      <c r="S73" s="52"/>
      <c r="AF73" s="52"/>
      <c r="AG73" s="311"/>
      <c r="AH73" s="311"/>
      <c r="AI73" s="311"/>
    </row>
    <row r="74" spans="1:35" s="51" customFormat="1" ht="15.95" customHeight="1">
      <c r="A74" s="438"/>
      <c r="B74" s="214"/>
      <c r="C74" s="244"/>
      <c r="D74" s="374"/>
      <c r="E74" s="90"/>
      <c r="F74" s="385"/>
      <c r="G74" s="381">
        <f>+E74-D74</f>
        <v>0</v>
      </c>
      <c r="H74" s="382" t="e">
        <f>+G74/D74*100</f>
        <v>#DIV/0!</v>
      </c>
      <c r="I74" s="420" t="s">
        <v>261</v>
      </c>
      <c r="J74" s="232">
        <v>200000</v>
      </c>
      <c r="K74" s="397" t="s">
        <v>167</v>
      </c>
      <c r="L74" s="192" t="s">
        <v>31</v>
      </c>
      <c r="M74" s="191">
        <v>6</v>
      </c>
      <c r="N74" s="191" t="s">
        <v>173</v>
      </c>
      <c r="O74" s="193" t="s">
        <v>170</v>
      </c>
      <c r="P74" s="232">
        <f>SUM(J74*M74)</f>
        <v>1200000</v>
      </c>
      <c r="Q74" s="399" t="s">
        <v>167</v>
      </c>
      <c r="R74" s="379"/>
      <c r="S74" s="52"/>
      <c r="AF74" s="52"/>
      <c r="AG74" s="311"/>
      <c r="AH74" s="311"/>
      <c r="AI74" s="311"/>
    </row>
    <row r="75" spans="1:35" s="51" customFormat="1" ht="20.100000000000001" customHeight="1">
      <c r="A75" s="406" t="s">
        <v>262</v>
      </c>
      <c r="B75" s="40" t="s">
        <v>263</v>
      </c>
      <c r="C75" s="41"/>
      <c r="D75" s="439">
        <f>SUM(D76:D80)</f>
        <v>15500</v>
      </c>
      <c r="E75" s="42">
        <f>SUM(E76:E80)</f>
        <v>15500</v>
      </c>
      <c r="F75" s="440">
        <f>SUM(F76:F80)</f>
        <v>215364</v>
      </c>
      <c r="G75" s="441">
        <f>+E75-D75</f>
        <v>0</v>
      </c>
      <c r="H75" s="442">
        <f>+G75/D75*100</f>
        <v>0</v>
      </c>
      <c r="I75" s="210"/>
      <c r="J75" s="96"/>
      <c r="K75" s="123"/>
      <c r="L75" s="85"/>
      <c r="M75" s="85"/>
      <c r="N75" s="85"/>
      <c r="O75" s="85"/>
      <c r="P75" s="443">
        <f>SUM(P76,P78,P80)</f>
        <v>15500000</v>
      </c>
      <c r="Q75" s="444" t="s">
        <v>160</v>
      </c>
      <c r="R75" s="379"/>
      <c r="S75" s="52"/>
      <c r="AF75" s="52"/>
      <c r="AG75" s="311"/>
      <c r="AH75" s="311"/>
      <c r="AI75" s="311"/>
    </row>
    <row r="76" spans="1:35" s="51" customFormat="1" ht="16.5" customHeight="1">
      <c r="A76" s="406" t="s">
        <v>264</v>
      </c>
      <c r="B76" s="53" t="s">
        <v>265</v>
      </c>
      <c r="C76" s="227" t="s">
        <v>265</v>
      </c>
      <c r="D76" s="360">
        <v>3000</v>
      </c>
      <c r="E76" s="67">
        <f>+P76/1000</f>
        <v>3000</v>
      </c>
      <c r="F76" s="378">
        <v>290</v>
      </c>
      <c r="G76" s="363">
        <f>+E76-D76</f>
        <v>0</v>
      </c>
      <c r="H76" s="364">
        <f>+G76/D76*100</f>
        <v>0</v>
      </c>
      <c r="I76" s="445"/>
      <c r="J76" s="73"/>
      <c r="K76" s="127"/>
      <c r="L76" s="104"/>
      <c r="M76" s="74" t="s">
        <v>177</v>
      </c>
      <c r="N76" s="74"/>
      <c r="O76" s="74"/>
      <c r="P76" s="73">
        <f>SUM(P77:P77)</f>
        <v>3000000</v>
      </c>
      <c r="Q76" s="365" t="s">
        <v>167</v>
      </c>
      <c r="R76" s="379"/>
      <c r="S76" s="52"/>
      <c r="AF76" s="52"/>
      <c r="AG76" s="311"/>
      <c r="AH76" s="311"/>
      <c r="AI76" s="311"/>
    </row>
    <row r="77" spans="1:35" s="51" customFormat="1" ht="16.5" customHeight="1">
      <c r="A77" s="377"/>
      <c r="B77" s="76"/>
      <c r="C77" s="244"/>
      <c r="D77" s="374"/>
      <c r="E77" s="90"/>
      <c r="F77" s="385"/>
      <c r="G77" s="381"/>
      <c r="H77" s="382"/>
      <c r="I77" s="446" t="s">
        <v>266</v>
      </c>
      <c r="J77" s="232">
        <v>3000000</v>
      </c>
      <c r="K77" s="397" t="s">
        <v>167</v>
      </c>
      <c r="L77" s="192" t="s">
        <v>31</v>
      </c>
      <c r="M77" s="191">
        <v>1</v>
      </c>
      <c r="N77" s="191" t="s">
        <v>173</v>
      </c>
      <c r="O77" s="193" t="s">
        <v>170</v>
      </c>
      <c r="P77" s="232">
        <f>SUM(J77*M77)</f>
        <v>3000000</v>
      </c>
      <c r="Q77" s="399" t="s">
        <v>167</v>
      </c>
      <c r="R77" s="379"/>
      <c r="S77" s="52"/>
      <c r="AF77" s="52"/>
      <c r="AG77" s="311"/>
      <c r="AH77" s="311"/>
      <c r="AI77" s="311"/>
    </row>
    <row r="78" spans="1:35" s="51" customFormat="1" ht="16.5" customHeight="1">
      <c r="A78" s="377"/>
      <c r="B78" s="76"/>
      <c r="C78" s="66" t="s">
        <v>267</v>
      </c>
      <c r="D78" s="360">
        <v>5000</v>
      </c>
      <c r="E78" s="67">
        <f>+P78/1000</f>
        <v>5000</v>
      </c>
      <c r="F78" s="378">
        <v>80074</v>
      </c>
      <c r="G78" s="363">
        <f>+E78-D78</f>
        <v>0</v>
      </c>
      <c r="H78" s="364">
        <f>+G78/D78*100</f>
        <v>0</v>
      </c>
      <c r="I78" s="447"/>
      <c r="J78" s="96"/>
      <c r="K78" s="123"/>
      <c r="L78" s="86"/>
      <c r="M78" s="85" t="s">
        <v>177</v>
      </c>
      <c r="N78" s="85"/>
      <c r="O78" s="85"/>
      <c r="P78" s="96">
        <f>SUM(P79:P79)</f>
        <v>5000000</v>
      </c>
      <c r="Q78" s="372" t="s">
        <v>167</v>
      </c>
      <c r="R78" s="379"/>
      <c r="S78" s="3"/>
      <c r="AF78" s="52"/>
      <c r="AG78" s="311"/>
      <c r="AH78" s="311"/>
      <c r="AI78" s="311"/>
    </row>
    <row r="79" spans="1:35" s="51" customFormat="1" ht="16.5" customHeight="1">
      <c r="A79" s="377"/>
      <c r="B79" s="76"/>
      <c r="C79" s="77"/>
      <c r="D79" s="367"/>
      <c r="E79" s="78"/>
      <c r="F79" s="380"/>
      <c r="G79" s="370"/>
      <c r="H79" s="371"/>
      <c r="I79" s="448" t="s">
        <v>268</v>
      </c>
      <c r="J79" s="96">
        <v>1000000</v>
      </c>
      <c r="K79" s="123" t="s">
        <v>167</v>
      </c>
      <c r="L79" s="86" t="s">
        <v>172</v>
      </c>
      <c r="M79" s="85">
        <v>5</v>
      </c>
      <c r="N79" s="85" t="s">
        <v>173</v>
      </c>
      <c r="O79" s="97" t="s">
        <v>170</v>
      </c>
      <c r="P79" s="96">
        <f>SUM(J79*M79)</f>
        <v>5000000</v>
      </c>
      <c r="Q79" s="372" t="s">
        <v>167</v>
      </c>
      <c r="R79" s="379"/>
      <c r="S79" s="52"/>
      <c r="AF79" s="52"/>
      <c r="AG79" s="311"/>
      <c r="AH79" s="311"/>
      <c r="AI79" s="311"/>
    </row>
    <row r="80" spans="1:35" s="51" customFormat="1" ht="16.5" customHeight="1">
      <c r="A80" s="377"/>
      <c r="B80" s="76"/>
      <c r="C80" s="98" t="s">
        <v>269</v>
      </c>
      <c r="D80" s="360">
        <v>7500</v>
      </c>
      <c r="E80" s="67">
        <f>+P80/1000</f>
        <v>7500</v>
      </c>
      <c r="F80" s="378">
        <v>135000</v>
      </c>
      <c r="G80" s="363">
        <f>+E80-D80</f>
        <v>0</v>
      </c>
      <c r="H80" s="364">
        <f>+G80/D80*100</f>
        <v>0</v>
      </c>
      <c r="I80" s="449"/>
      <c r="J80" s="73"/>
      <c r="K80" s="127"/>
      <c r="L80" s="104"/>
      <c r="M80" s="74" t="s">
        <v>177</v>
      </c>
      <c r="N80" s="74"/>
      <c r="O80" s="74"/>
      <c r="P80" s="73">
        <f>SUM(P81:P82)</f>
        <v>7500000</v>
      </c>
      <c r="Q80" s="365" t="s">
        <v>167</v>
      </c>
      <c r="R80" s="379"/>
      <c r="S80" s="52"/>
      <c r="AF80" s="52"/>
      <c r="AG80" s="311"/>
      <c r="AH80" s="311"/>
      <c r="AI80" s="311"/>
    </row>
    <row r="81" spans="1:35" s="51" customFormat="1" ht="16.5" customHeight="1">
      <c r="A81" s="377"/>
      <c r="B81" s="76"/>
      <c r="C81" s="101"/>
      <c r="D81" s="367"/>
      <c r="E81" s="78"/>
      <c r="F81" s="380"/>
      <c r="G81" s="370"/>
      <c r="H81" s="371"/>
      <c r="I81" s="448" t="s">
        <v>270</v>
      </c>
      <c r="J81" s="96">
        <v>2500000</v>
      </c>
      <c r="K81" s="123" t="s">
        <v>160</v>
      </c>
      <c r="L81" s="86" t="s">
        <v>31</v>
      </c>
      <c r="M81" s="85">
        <v>1</v>
      </c>
      <c r="N81" s="85" t="s">
        <v>175</v>
      </c>
      <c r="O81" s="97" t="s">
        <v>271</v>
      </c>
      <c r="P81" s="96">
        <f>J81*M81</f>
        <v>2500000</v>
      </c>
      <c r="Q81" s="372" t="s">
        <v>167</v>
      </c>
      <c r="R81" s="379"/>
      <c r="S81" s="52"/>
      <c r="AF81" s="52"/>
      <c r="AG81" s="311"/>
      <c r="AH81" s="311"/>
      <c r="AI81" s="311"/>
    </row>
    <row r="82" spans="1:35" ht="16.5" customHeight="1" thickBot="1">
      <c r="A82" s="450"/>
      <c r="B82" s="285"/>
      <c r="C82" s="451"/>
      <c r="D82" s="402"/>
      <c r="E82" s="287"/>
      <c r="F82" s="452"/>
      <c r="G82" s="403"/>
      <c r="H82" s="404"/>
      <c r="I82" s="448" t="s">
        <v>272</v>
      </c>
      <c r="J82" s="96">
        <v>5000000</v>
      </c>
      <c r="K82" s="123" t="s">
        <v>167</v>
      </c>
      <c r="L82" s="86" t="s">
        <v>31</v>
      </c>
      <c r="M82" s="85">
        <v>1</v>
      </c>
      <c r="N82" s="85" t="s">
        <v>173</v>
      </c>
      <c r="O82" s="97" t="s">
        <v>170</v>
      </c>
      <c r="P82" s="96">
        <f>J82*M82</f>
        <v>5000000</v>
      </c>
      <c r="Q82" s="372" t="s">
        <v>167</v>
      </c>
      <c r="R82" s="334"/>
    </row>
    <row r="83" spans="1:35" ht="20.100000000000001" customHeight="1">
      <c r="A83" s="453" t="s">
        <v>273</v>
      </c>
      <c r="B83" s="454" t="s">
        <v>263</v>
      </c>
      <c r="C83" s="455"/>
      <c r="D83" s="456">
        <f>+D84+D98+D133+D143+D148+D159+D196+D209+D227+D265+D294+D236+D254+D118</f>
        <v>1431522</v>
      </c>
      <c r="E83" s="456">
        <f>+E84+E98+E133+E143+E148+E159+E196+E209+E227+E265+E294+E236+E254+E118</f>
        <v>1426502.49991</v>
      </c>
      <c r="F83" s="457" t="e">
        <f>+F84+F98+F133+F143+F148+F159+F196+F209+F227+F265+F294+F236+F254+F118</f>
        <v>#REF!</v>
      </c>
      <c r="G83" s="458">
        <f>+E83-D83</f>
        <v>-5019.5000899999868</v>
      </c>
      <c r="H83" s="459">
        <f>+G83/D83*100</f>
        <v>-0.35064079280653648</v>
      </c>
      <c r="I83" s="460"/>
      <c r="J83" s="461"/>
      <c r="K83" s="462"/>
      <c r="L83" s="463"/>
      <c r="M83" s="463"/>
      <c r="N83" s="463"/>
      <c r="O83" s="463"/>
      <c r="P83" s="461">
        <f>+P84+P98+P133+P143+P148+P159+P196+P209+P227+P265+P294+P236+P254+P118</f>
        <v>1426502499.9099998</v>
      </c>
      <c r="Q83" s="464" t="s">
        <v>160</v>
      </c>
      <c r="R83" s="334"/>
    </row>
    <row r="84" spans="1:35" ht="20.100000000000001" customHeight="1">
      <c r="A84" s="349"/>
      <c r="B84" s="465" t="s">
        <v>274</v>
      </c>
      <c r="C84" s="466" t="s">
        <v>164</v>
      </c>
      <c r="D84" s="467">
        <f>SUM(D85:D96)</f>
        <v>111000</v>
      </c>
      <c r="E84" s="153">
        <f>SUM(E85:E96)</f>
        <v>111300</v>
      </c>
      <c r="F84" s="468">
        <f>SUM(F85:F96)</f>
        <v>59008</v>
      </c>
      <c r="G84" s="469">
        <f>+E84-D84</f>
        <v>300</v>
      </c>
      <c r="H84" s="470">
        <f>+G84/D84*100</f>
        <v>0.27027027027027029</v>
      </c>
      <c r="I84" s="471"/>
      <c r="J84" s="258"/>
      <c r="K84" s="114"/>
      <c r="L84" s="115"/>
      <c r="M84" s="252" t="s">
        <v>177</v>
      </c>
      <c r="N84" s="252"/>
      <c r="O84" s="252"/>
      <c r="P84" s="258">
        <f>SUM(P85,P88,P92,P96)</f>
        <v>111300000</v>
      </c>
      <c r="Q84" s="358" t="s">
        <v>160</v>
      </c>
      <c r="R84" s="472"/>
    </row>
    <row r="85" spans="1:35" ht="15.95" customHeight="1">
      <c r="A85" s="349"/>
      <c r="B85" s="473"/>
      <c r="C85" s="237" t="s">
        <v>275</v>
      </c>
      <c r="D85" s="474">
        <v>1700</v>
      </c>
      <c r="E85" s="475">
        <f>+P85/1000</f>
        <v>1700</v>
      </c>
      <c r="F85" s="476">
        <v>896</v>
      </c>
      <c r="G85" s="477">
        <f>+E85-D85</f>
        <v>0</v>
      </c>
      <c r="H85" s="478">
        <f>+G85/D85*100</f>
        <v>0</v>
      </c>
      <c r="I85" s="419"/>
      <c r="J85" s="105"/>
      <c r="K85" s="127"/>
      <c r="L85" s="127"/>
      <c r="M85" s="75" t="s">
        <v>177</v>
      </c>
      <c r="N85" s="75"/>
      <c r="O85" s="75"/>
      <c r="P85" s="62">
        <f>SUM(P86:P87)</f>
        <v>1700000</v>
      </c>
      <c r="Q85" s="365" t="s">
        <v>167</v>
      </c>
      <c r="R85" s="479"/>
    </row>
    <row r="86" spans="1:35" ht="15.95" customHeight="1">
      <c r="A86" s="349"/>
      <c r="B86" s="473"/>
      <c r="C86" s="238"/>
      <c r="D86" s="480"/>
      <c r="E86" s="481"/>
      <c r="F86" s="482"/>
      <c r="G86" s="483"/>
      <c r="H86" s="484"/>
      <c r="I86" s="447" t="s">
        <v>276</v>
      </c>
      <c r="J86" s="87">
        <v>1000000</v>
      </c>
      <c r="K86" s="123" t="s">
        <v>167</v>
      </c>
      <c r="L86" s="86" t="s">
        <v>31</v>
      </c>
      <c r="M86" s="85">
        <v>1</v>
      </c>
      <c r="N86" s="85" t="s">
        <v>173</v>
      </c>
      <c r="O86" s="97" t="s">
        <v>170</v>
      </c>
      <c r="P86" s="87">
        <f>SUM(J86*M86)</f>
        <v>1000000</v>
      </c>
      <c r="Q86" s="372" t="s">
        <v>167</v>
      </c>
      <c r="R86" s="479" t="s">
        <v>277</v>
      </c>
    </row>
    <row r="87" spans="1:35" ht="15.95" customHeight="1">
      <c r="A87" s="349"/>
      <c r="B87" s="76"/>
      <c r="C87" s="239"/>
      <c r="D87" s="485"/>
      <c r="E87" s="486"/>
      <c r="F87" s="487"/>
      <c r="G87" s="488">
        <f>+E87-D87</f>
        <v>0</v>
      </c>
      <c r="H87" s="489" t="e">
        <f t="shared" ref="H87:H98" si="6">+G87/D87*100</f>
        <v>#DIV/0!</v>
      </c>
      <c r="I87" s="420" t="s">
        <v>278</v>
      </c>
      <c r="J87" s="190">
        <v>350000</v>
      </c>
      <c r="K87" s="397" t="s">
        <v>167</v>
      </c>
      <c r="L87" s="192" t="s">
        <v>279</v>
      </c>
      <c r="M87" s="191">
        <v>2</v>
      </c>
      <c r="N87" s="191" t="s">
        <v>173</v>
      </c>
      <c r="O87" s="193" t="s">
        <v>170</v>
      </c>
      <c r="P87" s="190">
        <f>SUM(J87*M87)</f>
        <v>700000</v>
      </c>
      <c r="Q87" s="399" t="s">
        <v>167</v>
      </c>
      <c r="R87" s="479" t="s">
        <v>280</v>
      </c>
    </row>
    <row r="88" spans="1:35" ht="15.95" customHeight="1">
      <c r="A88" s="349"/>
      <c r="B88" s="76"/>
      <c r="C88" s="490" t="s">
        <v>281</v>
      </c>
      <c r="D88" s="491">
        <v>9300</v>
      </c>
      <c r="E88" s="492">
        <f>+P88/1000</f>
        <v>9300</v>
      </c>
      <c r="F88" s="378">
        <v>8000</v>
      </c>
      <c r="G88" s="493">
        <f>+E88-D88</f>
        <v>0</v>
      </c>
      <c r="H88" s="494">
        <f t="shared" si="6"/>
        <v>0</v>
      </c>
      <c r="I88" s="384"/>
      <c r="J88" s="105"/>
      <c r="K88" s="127"/>
      <c r="L88" s="104"/>
      <c r="M88" s="75" t="s">
        <v>177</v>
      </c>
      <c r="N88" s="75"/>
      <c r="O88" s="75"/>
      <c r="P88" s="105">
        <f>SUM(P89:P91)</f>
        <v>9300000</v>
      </c>
      <c r="Q88" s="365" t="s">
        <v>160</v>
      </c>
      <c r="R88" s="479"/>
    </row>
    <row r="89" spans="1:35" ht="15.95" customHeight="1">
      <c r="A89" s="349"/>
      <c r="B89" s="76"/>
      <c r="C89" s="495"/>
      <c r="D89" s="496"/>
      <c r="E89" s="497"/>
      <c r="F89" s="380"/>
      <c r="G89" s="498">
        <f>+E89-D89</f>
        <v>0</v>
      </c>
      <c r="H89" s="499" t="e">
        <f t="shared" si="6"/>
        <v>#DIV/0!</v>
      </c>
      <c r="I89" s="210" t="s">
        <v>282</v>
      </c>
      <c r="J89" s="87">
        <v>500000</v>
      </c>
      <c r="K89" s="123" t="s">
        <v>167</v>
      </c>
      <c r="L89" s="86" t="s">
        <v>279</v>
      </c>
      <c r="M89" s="85">
        <v>12</v>
      </c>
      <c r="N89" s="85" t="s">
        <v>173</v>
      </c>
      <c r="O89" s="97" t="s">
        <v>170</v>
      </c>
      <c r="P89" s="87">
        <f>SUM(J89*M89)</f>
        <v>6000000</v>
      </c>
      <c r="Q89" s="372" t="s">
        <v>167</v>
      </c>
      <c r="R89" s="479" t="s">
        <v>277</v>
      </c>
    </row>
    <row r="90" spans="1:35" ht="15.95" customHeight="1">
      <c r="A90" s="349"/>
      <c r="B90" s="76"/>
      <c r="C90" s="495"/>
      <c r="D90" s="496"/>
      <c r="E90" s="497"/>
      <c r="F90" s="380"/>
      <c r="G90" s="498"/>
      <c r="H90" s="499"/>
      <c r="I90" s="210" t="s">
        <v>283</v>
      </c>
      <c r="J90" s="87">
        <v>100000</v>
      </c>
      <c r="K90" s="123" t="s">
        <v>167</v>
      </c>
      <c r="L90" s="86" t="s">
        <v>279</v>
      </c>
      <c r="M90" s="85">
        <v>1</v>
      </c>
      <c r="N90" s="85" t="s">
        <v>173</v>
      </c>
      <c r="O90" s="97" t="s">
        <v>170</v>
      </c>
      <c r="P90" s="87">
        <f>SUM(J90*M90)</f>
        <v>100000</v>
      </c>
      <c r="Q90" s="372" t="s">
        <v>167</v>
      </c>
      <c r="R90" s="479" t="s">
        <v>284</v>
      </c>
    </row>
    <row r="91" spans="1:35" ht="15.95" customHeight="1">
      <c r="A91" s="349"/>
      <c r="B91" s="76"/>
      <c r="C91" s="495"/>
      <c r="D91" s="496"/>
      <c r="E91" s="497"/>
      <c r="F91" s="385"/>
      <c r="G91" s="498">
        <f t="shared" ref="G91:G98" si="7">+E91-D91</f>
        <v>0</v>
      </c>
      <c r="H91" s="499" t="e">
        <f t="shared" si="6"/>
        <v>#DIV/0!</v>
      </c>
      <c r="I91" s="210" t="s">
        <v>285</v>
      </c>
      <c r="J91" s="87">
        <v>3200000</v>
      </c>
      <c r="K91" s="123" t="s">
        <v>167</v>
      </c>
      <c r="L91" s="86" t="s">
        <v>279</v>
      </c>
      <c r="M91" s="85">
        <v>1</v>
      </c>
      <c r="N91" s="85" t="s">
        <v>173</v>
      </c>
      <c r="O91" s="97" t="s">
        <v>170</v>
      </c>
      <c r="P91" s="87">
        <f>SUM(J91*M91)</f>
        <v>3200000</v>
      </c>
      <c r="Q91" s="372" t="s">
        <v>167</v>
      </c>
      <c r="R91" s="479" t="s">
        <v>284</v>
      </c>
    </row>
    <row r="92" spans="1:35" ht="15.95" customHeight="1">
      <c r="A92" s="349"/>
      <c r="B92" s="76"/>
      <c r="C92" s="227" t="s">
        <v>286</v>
      </c>
      <c r="D92" s="491">
        <v>50000</v>
      </c>
      <c r="E92" s="492">
        <f>+P92/1000</f>
        <v>50300</v>
      </c>
      <c r="F92" s="378">
        <v>50112</v>
      </c>
      <c r="G92" s="493">
        <f t="shared" si="7"/>
        <v>300</v>
      </c>
      <c r="H92" s="494">
        <f t="shared" si="6"/>
        <v>0.6</v>
      </c>
      <c r="I92" s="384"/>
      <c r="J92" s="105"/>
      <c r="K92" s="127"/>
      <c r="L92" s="104"/>
      <c r="M92" s="75" t="s">
        <v>177</v>
      </c>
      <c r="N92" s="75"/>
      <c r="O92" s="75"/>
      <c r="P92" s="105">
        <f>SUM(P93:P95)</f>
        <v>50300000</v>
      </c>
      <c r="Q92" s="365" t="s">
        <v>160</v>
      </c>
      <c r="R92" s="479" t="s">
        <v>277</v>
      </c>
    </row>
    <row r="93" spans="1:35" ht="15.95" customHeight="1">
      <c r="A93" s="349"/>
      <c r="B93" s="76"/>
      <c r="C93" s="240"/>
      <c r="D93" s="496"/>
      <c r="E93" s="497"/>
      <c r="F93" s="380"/>
      <c r="G93" s="498">
        <f t="shared" si="7"/>
        <v>0</v>
      </c>
      <c r="H93" s="499" t="e">
        <f t="shared" si="6"/>
        <v>#DIV/0!</v>
      </c>
      <c r="I93" s="394" t="s">
        <v>287</v>
      </c>
      <c r="J93" s="87">
        <v>49800000</v>
      </c>
      <c r="K93" s="123" t="s">
        <v>167</v>
      </c>
      <c r="L93" s="86" t="s">
        <v>279</v>
      </c>
      <c r="M93" s="85">
        <v>1</v>
      </c>
      <c r="N93" s="85" t="s">
        <v>173</v>
      </c>
      <c r="O93" s="85" t="s">
        <v>170</v>
      </c>
      <c r="P93" s="87">
        <f>J93*M93</f>
        <v>49800000</v>
      </c>
      <c r="Q93" s="372" t="s">
        <v>167</v>
      </c>
      <c r="R93" s="479" t="s">
        <v>277</v>
      </c>
    </row>
    <row r="94" spans="1:35" ht="15.95" customHeight="1">
      <c r="A94" s="349"/>
      <c r="B94" s="76"/>
      <c r="C94" s="240"/>
      <c r="D94" s="496"/>
      <c r="E94" s="497"/>
      <c r="F94" s="380"/>
      <c r="G94" s="498"/>
      <c r="H94" s="499"/>
      <c r="I94" s="394" t="s">
        <v>288</v>
      </c>
      <c r="J94" s="87">
        <v>30000</v>
      </c>
      <c r="K94" s="123" t="s">
        <v>160</v>
      </c>
      <c r="L94" s="86" t="s">
        <v>279</v>
      </c>
      <c r="M94" s="85">
        <v>10</v>
      </c>
      <c r="N94" s="85" t="s">
        <v>173</v>
      </c>
      <c r="O94" s="85" t="s">
        <v>170</v>
      </c>
      <c r="P94" s="87">
        <f>J94*M94</f>
        <v>300000</v>
      </c>
      <c r="Q94" s="372" t="s">
        <v>167</v>
      </c>
      <c r="R94" s="479"/>
    </row>
    <row r="95" spans="1:35" ht="15.95" customHeight="1">
      <c r="A95" s="349"/>
      <c r="B95" s="76"/>
      <c r="C95" s="240"/>
      <c r="D95" s="496"/>
      <c r="E95" s="497"/>
      <c r="F95" s="380"/>
      <c r="G95" s="498">
        <f t="shared" si="7"/>
        <v>0</v>
      </c>
      <c r="H95" s="499" t="e">
        <f t="shared" si="6"/>
        <v>#DIV/0!</v>
      </c>
      <c r="I95" s="500" t="s">
        <v>289</v>
      </c>
      <c r="J95" s="133">
        <v>200000</v>
      </c>
      <c r="K95" s="175" t="s">
        <v>167</v>
      </c>
      <c r="L95" s="135" t="s">
        <v>290</v>
      </c>
      <c r="M95" s="134">
        <v>1</v>
      </c>
      <c r="N95" s="134" t="s">
        <v>173</v>
      </c>
      <c r="O95" s="136" t="s">
        <v>170</v>
      </c>
      <c r="P95" s="133">
        <f>SUM(J95*M95)</f>
        <v>200000</v>
      </c>
      <c r="Q95" s="436" t="s">
        <v>167</v>
      </c>
      <c r="R95" s="479"/>
    </row>
    <row r="96" spans="1:35" ht="15.95" customHeight="1">
      <c r="A96" s="349"/>
      <c r="B96" s="501"/>
      <c r="C96" s="227" t="s">
        <v>291</v>
      </c>
      <c r="D96" s="491">
        <v>50000</v>
      </c>
      <c r="E96" s="492">
        <f>+P96/1000</f>
        <v>50000</v>
      </c>
      <c r="F96" s="378">
        <v>0</v>
      </c>
      <c r="G96" s="493">
        <f t="shared" si="7"/>
        <v>0</v>
      </c>
      <c r="H96" s="494">
        <f t="shared" si="6"/>
        <v>0</v>
      </c>
      <c r="I96" s="419"/>
      <c r="J96" s="105"/>
      <c r="K96" s="127"/>
      <c r="L96" s="104"/>
      <c r="M96" s="75" t="s">
        <v>177</v>
      </c>
      <c r="N96" s="75"/>
      <c r="O96" s="75"/>
      <c r="P96" s="105">
        <f>SUM(P97)</f>
        <v>50000000</v>
      </c>
      <c r="Q96" s="365" t="s">
        <v>160</v>
      </c>
      <c r="R96" s="479"/>
    </row>
    <row r="97" spans="1:34" ht="15.95" customHeight="1" thickBot="1">
      <c r="A97" s="349"/>
      <c r="B97" s="285"/>
      <c r="C97" s="240"/>
      <c r="D97" s="502"/>
      <c r="E97" s="503"/>
      <c r="F97" s="452"/>
      <c r="G97" s="504">
        <f t="shared" si="7"/>
        <v>0</v>
      </c>
      <c r="H97" s="505" t="e">
        <f t="shared" si="6"/>
        <v>#DIV/0!</v>
      </c>
      <c r="I97" s="506" t="s">
        <v>292</v>
      </c>
      <c r="J97" s="507">
        <v>50000000</v>
      </c>
      <c r="K97" s="508" t="s">
        <v>167</v>
      </c>
      <c r="L97" s="295" t="s">
        <v>31</v>
      </c>
      <c r="M97" s="294">
        <v>1</v>
      </c>
      <c r="N97" s="294" t="s">
        <v>173</v>
      </c>
      <c r="O97" s="296" t="s">
        <v>170</v>
      </c>
      <c r="P97" s="507">
        <f>SUM(J97*M97)</f>
        <v>50000000</v>
      </c>
      <c r="Q97" s="509" t="s">
        <v>167</v>
      </c>
      <c r="R97" s="479"/>
    </row>
    <row r="98" spans="1:34" ht="20.100000000000001" customHeight="1">
      <c r="A98" s="349" t="s">
        <v>146</v>
      </c>
      <c r="B98" s="65" t="s">
        <v>293</v>
      </c>
      <c r="C98" s="510" t="s">
        <v>294</v>
      </c>
      <c r="D98" s="511">
        <f>SUM(D99:D116)</f>
        <v>262920</v>
      </c>
      <c r="E98" s="512">
        <f>SUM(E99:E116)</f>
        <v>232161.99991000001</v>
      </c>
      <c r="F98" s="513">
        <f>SUM(F99:F116)</f>
        <v>204642</v>
      </c>
      <c r="G98" s="514">
        <f t="shared" si="7"/>
        <v>-30758.000089999987</v>
      </c>
      <c r="H98" s="515">
        <f t="shared" si="6"/>
        <v>-11.698615582686745</v>
      </c>
      <c r="I98" s="210"/>
      <c r="J98" s="96"/>
      <c r="K98" s="123"/>
      <c r="L98" s="123"/>
      <c r="M98" s="131"/>
      <c r="N98" s="131"/>
      <c r="O98" s="131"/>
      <c r="P98" s="124">
        <f>SUM(P99,P102,P105,P109,P112,P113,P116)</f>
        <v>232161999.91</v>
      </c>
      <c r="Q98" s="372" t="s">
        <v>160</v>
      </c>
      <c r="R98" s="334"/>
    </row>
    <row r="99" spans="1:34" ht="15.75" customHeight="1">
      <c r="A99" s="349"/>
      <c r="B99" s="65" t="s">
        <v>295</v>
      </c>
      <c r="C99" s="66" t="s">
        <v>296</v>
      </c>
      <c r="D99" s="491">
        <v>117800</v>
      </c>
      <c r="E99" s="492">
        <f>+P99/1000</f>
        <v>99841.999909999999</v>
      </c>
      <c r="F99" s="378">
        <v>43490</v>
      </c>
      <c r="G99" s="493">
        <f>+E99-D99</f>
        <v>-17958.000090000001</v>
      </c>
      <c r="H99" s="494">
        <f>+G99/D99*100</f>
        <v>-15.244482249575553</v>
      </c>
      <c r="I99" s="384"/>
      <c r="J99" s="105"/>
      <c r="K99" s="127"/>
      <c r="L99" s="104"/>
      <c r="M99" s="75" t="s">
        <v>177</v>
      </c>
      <c r="N99" s="75"/>
      <c r="O99" s="75"/>
      <c r="P99" s="62">
        <f>SUM(P100:P101)</f>
        <v>99841999.909999996</v>
      </c>
      <c r="Q99" s="365" t="s">
        <v>167</v>
      </c>
      <c r="R99" s="334"/>
    </row>
    <row r="100" spans="1:34" ht="15.75" customHeight="1">
      <c r="A100" s="349"/>
      <c r="B100" s="76"/>
      <c r="C100" s="77"/>
      <c r="D100" s="496"/>
      <c r="E100" s="497"/>
      <c r="F100" s="380"/>
      <c r="G100" s="498"/>
      <c r="H100" s="499"/>
      <c r="I100" s="394" t="s">
        <v>297</v>
      </c>
      <c r="J100" s="133">
        <v>3300181.81</v>
      </c>
      <c r="K100" s="123" t="s">
        <v>167</v>
      </c>
      <c r="L100" s="86" t="s">
        <v>31</v>
      </c>
      <c r="M100" s="85">
        <v>11</v>
      </c>
      <c r="N100" s="85" t="s">
        <v>169</v>
      </c>
      <c r="O100" s="97" t="s">
        <v>170</v>
      </c>
      <c r="P100" s="177">
        <f>SUM(J100*M100)</f>
        <v>36301999.910000004</v>
      </c>
      <c r="Q100" s="372" t="s">
        <v>160</v>
      </c>
      <c r="R100" s="334"/>
    </row>
    <row r="101" spans="1:34" ht="15.75" customHeight="1">
      <c r="A101" s="349"/>
      <c r="B101" s="76"/>
      <c r="C101" s="89"/>
      <c r="D101" s="516"/>
      <c r="E101" s="517"/>
      <c r="F101" s="369"/>
      <c r="G101" s="518"/>
      <c r="H101" s="519"/>
      <c r="I101" s="210" t="s">
        <v>298</v>
      </c>
      <c r="J101" s="133">
        <v>15885000</v>
      </c>
      <c r="K101" s="123" t="s">
        <v>167</v>
      </c>
      <c r="L101" s="86" t="s">
        <v>31</v>
      </c>
      <c r="M101" s="85">
        <v>4</v>
      </c>
      <c r="N101" s="85" t="s">
        <v>175</v>
      </c>
      <c r="O101" s="97" t="s">
        <v>170</v>
      </c>
      <c r="P101" s="177">
        <f>SUM(J101*M101)</f>
        <v>63540000</v>
      </c>
      <c r="Q101" s="372" t="s">
        <v>160</v>
      </c>
      <c r="R101" s="334"/>
    </row>
    <row r="102" spans="1:34" ht="15.75" customHeight="1">
      <c r="A102" s="349"/>
      <c r="B102" s="76"/>
      <c r="C102" s="66" t="s">
        <v>299</v>
      </c>
      <c r="D102" s="491">
        <v>66030</v>
      </c>
      <c r="E102" s="492">
        <f>+P102/1000</f>
        <v>57630</v>
      </c>
      <c r="F102" s="378">
        <v>96000</v>
      </c>
      <c r="G102" s="493">
        <f>+E102-D102</f>
        <v>-8400</v>
      </c>
      <c r="H102" s="494">
        <f>+G102/D102*100</f>
        <v>-12.721490231712856</v>
      </c>
      <c r="I102" s="419"/>
      <c r="J102" s="105"/>
      <c r="K102" s="127"/>
      <c r="L102" s="104"/>
      <c r="M102" s="75" t="s">
        <v>166</v>
      </c>
      <c r="N102" s="75"/>
      <c r="O102" s="75"/>
      <c r="P102" s="62">
        <f>SUM(P103:P104)</f>
        <v>57630000</v>
      </c>
      <c r="Q102" s="365" t="s">
        <v>214</v>
      </c>
      <c r="R102" s="334"/>
    </row>
    <row r="103" spans="1:34" ht="15.75" customHeight="1">
      <c r="A103" s="349"/>
      <c r="B103" s="76"/>
      <c r="C103" s="77"/>
      <c r="D103" s="496"/>
      <c r="E103" s="497"/>
      <c r="F103" s="380"/>
      <c r="G103" s="498"/>
      <c r="H103" s="499"/>
      <c r="I103" s="210" t="s">
        <v>300</v>
      </c>
      <c r="J103" s="87">
        <v>10000</v>
      </c>
      <c r="K103" s="123" t="s">
        <v>223</v>
      </c>
      <c r="L103" s="86" t="s">
        <v>31</v>
      </c>
      <c r="M103" s="85">
        <v>3</v>
      </c>
      <c r="N103" s="85" t="s">
        <v>301</v>
      </c>
      <c r="O103" s="85" t="s">
        <v>302</v>
      </c>
      <c r="P103" s="124">
        <f>SUM(J103*M103)</f>
        <v>30000</v>
      </c>
      <c r="Q103" s="372" t="s">
        <v>223</v>
      </c>
      <c r="R103" s="334"/>
    </row>
    <row r="104" spans="1:34" ht="15.75" customHeight="1">
      <c r="A104" s="349"/>
      <c r="B104" s="76"/>
      <c r="C104" s="89"/>
      <c r="D104" s="516"/>
      <c r="E104" s="517"/>
      <c r="F104" s="385"/>
      <c r="G104" s="518"/>
      <c r="H104" s="519"/>
      <c r="I104" s="520" t="s">
        <v>303</v>
      </c>
      <c r="J104" s="217">
        <v>14400000</v>
      </c>
      <c r="K104" s="521" t="s">
        <v>214</v>
      </c>
      <c r="L104" s="219" t="s">
        <v>31</v>
      </c>
      <c r="M104" s="218">
        <v>4</v>
      </c>
      <c r="N104" s="218" t="s">
        <v>216</v>
      </c>
      <c r="O104" s="220" t="s">
        <v>217</v>
      </c>
      <c r="P104" s="217">
        <f>SUM(J104*M104)</f>
        <v>57600000</v>
      </c>
      <c r="Q104" s="522" t="s">
        <v>214</v>
      </c>
      <c r="R104" s="334"/>
      <c r="AH104" s="311" t="s">
        <v>304</v>
      </c>
    </row>
    <row r="105" spans="1:34" ht="15.75" customHeight="1">
      <c r="A105" s="349"/>
      <c r="B105" s="76"/>
      <c r="C105" s="185" t="s">
        <v>305</v>
      </c>
      <c r="D105" s="523">
        <v>15630</v>
      </c>
      <c r="E105" s="524">
        <f>+P105/1000</f>
        <v>13630</v>
      </c>
      <c r="F105" s="391">
        <v>11052</v>
      </c>
      <c r="G105" s="525">
        <f t="shared" ref="G105:G116" si="8">+E105-D105</f>
        <v>-2000</v>
      </c>
      <c r="H105" s="526">
        <f t="shared" ref="H105:H116" si="9">+G105/D105*100</f>
        <v>-12.795905310300704</v>
      </c>
      <c r="I105" s="384"/>
      <c r="J105" s="105"/>
      <c r="K105" s="127"/>
      <c r="L105" s="104"/>
      <c r="M105" s="75" t="s">
        <v>177</v>
      </c>
      <c r="N105" s="75"/>
      <c r="O105" s="75"/>
      <c r="P105" s="105">
        <f>SUM(P106:P108)</f>
        <v>13630000</v>
      </c>
      <c r="Q105" s="365" t="s">
        <v>160</v>
      </c>
      <c r="R105" s="334"/>
    </row>
    <row r="106" spans="1:34" ht="15.75" customHeight="1">
      <c r="A106" s="349"/>
      <c r="B106" s="76"/>
      <c r="C106" s="185"/>
      <c r="D106" s="523"/>
      <c r="E106" s="524"/>
      <c r="F106" s="391"/>
      <c r="G106" s="525">
        <f t="shared" si="8"/>
        <v>0</v>
      </c>
      <c r="H106" s="526" t="e">
        <f t="shared" si="9"/>
        <v>#DIV/0!</v>
      </c>
      <c r="I106" s="394" t="s">
        <v>306</v>
      </c>
      <c r="J106" s="87">
        <v>10000</v>
      </c>
      <c r="K106" s="123" t="s">
        <v>167</v>
      </c>
      <c r="L106" s="86" t="s">
        <v>290</v>
      </c>
      <c r="M106" s="85">
        <v>3</v>
      </c>
      <c r="N106" s="85" t="s">
        <v>173</v>
      </c>
      <c r="O106" s="85" t="s">
        <v>170</v>
      </c>
      <c r="P106" s="87">
        <f>SUM(J106*M106)</f>
        <v>30000</v>
      </c>
      <c r="Q106" s="372" t="s">
        <v>167</v>
      </c>
      <c r="R106" s="334"/>
    </row>
    <row r="107" spans="1:34" ht="15.75" customHeight="1">
      <c r="A107" s="349"/>
      <c r="B107" s="76"/>
      <c r="C107" s="185"/>
      <c r="D107" s="523"/>
      <c r="E107" s="524"/>
      <c r="F107" s="391"/>
      <c r="G107" s="525"/>
      <c r="H107" s="526"/>
      <c r="I107" s="394" t="s">
        <v>307</v>
      </c>
      <c r="J107" s="87">
        <v>1300000</v>
      </c>
      <c r="K107" s="123" t="s">
        <v>167</v>
      </c>
      <c r="L107" s="86" t="s">
        <v>31</v>
      </c>
      <c r="M107" s="85">
        <v>2</v>
      </c>
      <c r="N107" s="85" t="s">
        <v>173</v>
      </c>
      <c r="O107" s="85" t="s">
        <v>170</v>
      </c>
      <c r="P107" s="87">
        <f>SUM(J107*M107)</f>
        <v>2600000</v>
      </c>
      <c r="Q107" s="372" t="s">
        <v>167</v>
      </c>
      <c r="R107" s="334"/>
    </row>
    <row r="108" spans="1:34" ht="15.75" customHeight="1">
      <c r="A108" s="349"/>
      <c r="B108" s="76"/>
      <c r="C108" s="185"/>
      <c r="D108" s="523"/>
      <c r="E108" s="524"/>
      <c r="F108" s="391"/>
      <c r="G108" s="525">
        <f t="shared" si="8"/>
        <v>0</v>
      </c>
      <c r="H108" s="526" t="e">
        <f t="shared" si="9"/>
        <v>#DIV/0!</v>
      </c>
      <c r="I108" s="383" t="s">
        <v>308</v>
      </c>
      <c r="J108" s="190">
        <v>1100000</v>
      </c>
      <c r="K108" s="397" t="s">
        <v>167</v>
      </c>
      <c r="L108" s="192" t="s">
        <v>31</v>
      </c>
      <c r="M108" s="191">
        <v>10</v>
      </c>
      <c r="N108" s="191" t="s">
        <v>173</v>
      </c>
      <c r="O108" s="191" t="s">
        <v>170</v>
      </c>
      <c r="P108" s="190">
        <f>SUM(J108*M108)</f>
        <v>11000000</v>
      </c>
      <c r="Q108" s="399" t="s">
        <v>167</v>
      </c>
      <c r="R108" s="334"/>
    </row>
    <row r="109" spans="1:34" ht="15.95" customHeight="1">
      <c r="A109" s="453" t="s">
        <v>273</v>
      </c>
      <c r="B109" s="65" t="s">
        <v>293</v>
      </c>
      <c r="C109" s="185" t="s">
        <v>309</v>
      </c>
      <c r="D109" s="523">
        <v>18030</v>
      </c>
      <c r="E109" s="524">
        <f>+P109/1000</f>
        <v>18030</v>
      </c>
      <c r="F109" s="391">
        <v>20000</v>
      </c>
      <c r="G109" s="525">
        <f t="shared" si="8"/>
        <v>0</v>
      </c>
      <c r="H109" s="526">
        <f t="shared" si="9"/>
        <v>0</v>
      </c>
      <c r="I109" s="384"/>
      <c r="J109" s="105"/>
      <c r="K109" s="127"/>
      <c r="L109" s="104"/>
      <c r="M109" s="75" t="s">
        <v>177</v>
      </c>
      <c r="N109" s="75"/>
      <c r="O109" s="75"/>
      <c r="P109" s="105">
        <f>SUM(P110:P111)</f>
        <v>18030000</v>
      </c>
      <c r="Q109" s="365" t="s">
        <v>160</v>
      </c>
      <c r="R109" s="334"/>
    </row>
    <row r="110" spans="1:34" ht="15.95" customHeight="1">
      <c r="A110" s="349"/>
      <c r="B110" s="65" t="s">
        <v>295</v>
      </c>
      <c r="C110" s="185"/>
      <c r="D110" s="523"/>
      <c r="E110" s="524"/>
      <c r="F110" s="391"/>
      <c r="G110" s="525">
        <f t="shared" si="8"/>
        <v>0</v>
      </c>
      <c r="H110" s="526" t="e">
        <f t="shared" si="9"/>
        <v>#DIV/0!</v>
      </c>
      <c r="I110" s="394" t="s">
        <v>310</v>
      </c>
      <c r="J110" s="87">
        <v>10000</v>
      </c>
      <c r="K110" s="123" t="s">
        <v>167</v>
      </c>
      <c r="L110" s="86" t="s">
        <v>31</v>
      </c>
      <c r="M110" s="85">
        <v>3</v>
      </c>
      <c r="N110" s="85" t="s">
        <v>173</v>
      </c>
      <c r="O110" s="97" t="s">
        <v>170</v>
      </c>
      <c r="P110" s="87">
        <f>SUM(J110*M110)</f>
        <v>30000</v>
      </c>
      <c r="Q110" s="372" t="s">
        <v>167</v>
      </c>
      <c r="R110" s="334"/>
    </row>
    <row r="111" spans="1:34" ht="15.95" customHeight="1">
      <c r="A111" s="349"/>
      <c r="B111" s="527"/>
      <c r="C111" s="185"/>
      <c r="D111" s="523"/>
      <c r="E111" s="524"/>
      <c r="F111" s="391"/>
      <c r="G111" s="525"/>
      <c r="H111" s="526"/>
      <c r="I111" s="394" t="s">
        <v>311</v>
      </c>
      <c r="J111" s="87">
        <v>9000000</v>
      </c>
      <c r="K111" s="123" t="s">
        <v>167</v>
      </c>
      <c r="L111" s="86" t="s">
        <v>31</v>
      </c>
      <c r="M111" s="85">
        <v>2</v>
      </c>
      <c r="N111" s="85" t="s">
        <v>173</v>
      </c>
      <c r="O111" s="97" t="s">
        <v>170</v>
      </c>
      <c r="P111" s="87">
        <f>SUM(J111*M111)</f>
        <v>18000000</v>
      </c>
      <c r="Q111" s="372" t="s">
        <v>167</v>
      </c>
      <c r="R111" s="334"/>
    </row>
    <row r="112" spans="1:34" ht="18.75" customHeight="1">
      <c r="A112" s="349"/>
      <c r="B112" s="76"/>
      <c r="C112" s="528" t="s">
        <v>312</v>
      </c>
      <c r="D112" s="529">
        <v>26400</v>
      </c>
      <c r="E112" s="530">
        <f>+P112/1000</f>
        <v>24000</v>
      </c>
      <c r="F112" s="531">
        <v>16000</v>
      </c>
      <c r="G112" s="532">
        <f t="shared" si="8"/>
        <v>-2400</v>
      </c>
      <c r="H112" s="533">
        <f t="shared" si="9"/>
        <v>-9.0909090909090917</v>
      </c>
      <c r="I112" s="471" t="s">
        <v>311</v>
      </c>
      <c r="J112" s="261">
        <v>6000000</v>
      </c>
      <c r="K112" s="114" t="s">
        <v>167</v>
      </c>
      <c r="L112" s="259" t="s">
        <v>31</v>
      </c>
      <c r="M112" s="115">
        <v>4</v>
      </c>
      <c r="N112" s="115" t="s">
        <v>173</v>
      </c>
      <c r="O112" s="260" t="s">
        <v>170</v>
      </c>
      <c r="P112" s="261">
        <f>SUM(J112*M112)</f>
        <v>24000000</v>
      </c>
      <c r="Q112" s="358" t="s">
        <v>167</v>
      </c>
    </row>
    <row r="113" spans="1:18" ht="15.95" customHeight="1">
      <c r="A113" s="349"/>
      <c r="B113" s="76"/>
      <c r="C113" s="227" t="s">
        <v>313</v>
      </c>
      <c r="D113" s="491">
        <v>18030</v>
      </c>
      <c r="E113" s="492">
        <f>+P113/1000</f>
        <v>18030</v>
      </c>
      <c r="F113" s="378">
        <v>18100</v>
      </c>
      <c r="G113" s="493">
        <f t="shared" si="8"/>
        <v>0</v>
      </c>
      <c r="H113" s="494">
        <f t="shared" si="9"/>
        <v>0</v>
      </c>
      <c r="I113" s="419"/>
      <c r="J113" s="105"/>
      <c r="K113" s="127"/>
      <c r="L113" s="104"/>
      <c r="M113" s="75" t="s">
        <v>177</v>
      </c>
      <c r="N113" s="75"/>
      <c r="O113" s="75"/>
      <c r="P113" s="105">
        <f>SUM(P114:P115)</f>
        <v>18030000</v>
      </c>
      <c r="Q113" s="365" t="s">
        <v>160</v>
      </c>
      <c r="R113" s="334"/>
    </row>
    <row r="114" spans="1:18" ht="15.95" customHeight="1">
      <c r="A114" s="349"/>
      <c r="B114" s="76"/>
      <c r="C114" s="240"/>
      <c r="D114" s="496"/>
      <c r="E114" s="497"/>
      <c r="F114" s="380"/>
      <c r="G114" s="498">
        <f t="shared" si="8"/>
        <v>0</v>
      </c>
      <c r="H114" s="499" t="e">
        <f t="shared" si="9"/>
        <v>#DIV/0!</v>
      </c>
      <c r="I114" s="210" t="s">
        <v>310</v>
      </c>
      <c r="J114" s="87">
        <v>10000</v>
      </c>
      <c r="K114" s="123" t="s">
        <v>167</v>
      </c>
      <c r="L114" s="86" t="s">
        <v>31</v>
      </c>
      <c r="M114" s="85">
        <v>3</v>
      </c>
      <c r="N114" s="85" t="s">
        <v>173</v>
      </c>
      <c r="O114" s="97" t="s">
        <v>170</v>
      </c>
      <c r="P114" s="87">
        <f>SUM(J114*M114)</f>
        <v>30000</v>
      </c>
      <c r="Q114" s="372" t="s">
        <v>167</v>
      </c>
      <c r="R114" s="334"/>
    </row>
    <row r="115" spans="1:18" ht="15.95" customHeight="1">
      <c r="A115" s="349"/>
      <c r="B115" s="76"/>
      <c r="C115" s="244"/>
      <c r="D115" s="516"/>
      <c r="E115" s="517"/>
      <c r="F115" s="385"/>
      <c r="G115" s="518">
        <f t="shared" si="8"/>
        <v>0</v>
      </c>
      <c r="H115" s="519" t="e">
        <f t="shared" si="9"/>
        <v>#DIV/0!</v>
      </c>
      <c r="I115" s="420" t="s">
        <v>314</v>
      </c>
      <c r="J115" s="190">
        <v>4500000</v>
      </c>
      <c r="K115" s="397" t="s">
        <v>167</v>
      </c>
      <c r="L115" s="192" t="s">
        <v>31</v>
      </c>
      <c r="M115" s="191">
        <v>4</v>
      </c>
      <c r="N115" s="191" t="s">
        <v>173</v>
      </c>
      <c r="O115" s="193" t="s">
        <v>170</v>
      </c>
      <c r="P115" s="190">
        <f>SUM(J115*M115)</f>
        <v>18000000</v>
      </c>
      <c r="Q115" s="399" t="s">
        <v>167</v>
      </c>
      <c r="R115" s="334"/>
    </row>
    <row r="116" spans="1:18" ht="15.95" customHeight="1">
      <c r="A116" s="349"/>
      <c r="B116" s="76"/>
      <c r="C116" s="66" t="s">
        <v>315</v>
      </c>
      <c r="D116" s="491">
        <v>1000</v>
      </c>
      <c r="E116" s="492">
        <f>+P116/1000</f>
        <v>1000</v>
      </c>
      <c r="F116" s="378">
        <v>0</v>
      </c>
      <c r="G116" s="493">
        <f t="shared" si="8"/>
        <v>0</v>
      </c>
      <c r="H116" s="494">
        <f t="shared" si="9"/>
        <v>0</v>
      </c>
      <c r="I116" s="419"/>
      <c r="J116" s="105"/>
      <c r="K116" s="127"/>
      <c r="L116" s="104"/>
      <c r="M116" s="75" t="s">
        <v>177</v>
      </c>
      <c r="N116" s="75"/>
      <c r="O116" s="75"/>
      <c r="P116" s="105">
        <f>SUM(P117:P117)</f>
        <v>1000000</v>
      </c>
      <c r="Q116" s="365" t="s">
        <v>160</v>
      </c>
      <c r="R116" s="334"/>
    </row>
    <row r="117" spans="1:18" ht="15.95" customHeight="1">
      <c r="A117" s="349"/>
      <c r="B117" s="76"/>
      <c r="C117" s="77"/>
      <c r="D117" s="496"/>
      <c r="E117" s="497"/>
      <c r="F117" s="380"/>
      <c r="G117" s="498"/>
      <c r="H117" s="499"/>
      <c r="I117" s="210" t="s">
        <v>316</v>
      </c>
      <c r="J117" s="87">
        <v>1000000</v>
      </c>
      <c r="K117" s="123" t="s">
        <v>167</v>
      </c>
      <c r="L117" s="86" t="s">
        <v>31</v>
      </c>
      <c r="M117" s="85">
        <v>1</v>
      </c>
      <c r="N117" s="85" t="s">
        <v>173</v>
      </c>
      <c r="O117" s="97" t="s">
        <v>170</v>
      </c>
      <c r="P117" s="87">
        <f>SUM(J117*M117)</f>
        <v>1000000</v>
      </c>
      <c r="Q117" s="372" t="s">
        <v>167</v>
      </c>
      <c r="R117" s="334"/>
    </row>
    <row r="118" spans="1:18" ht="20.100000000000001" customHeight="1">
      <c r="A118" s="349"/>
      <c r="B118" s="534" t="s">
        <v>317</v>
      </c>
      <c r="C118" s="152" t="s">
        <v>164</v>
      </c>
      <c r="D118" s="467">
        <f>SUM(D119:D131)</f>
        <v>30350</v>
      </c>
      <c r="E118" s="153">
        <f>SUM(E119:E132)</f>
        <v>35350</v>
      </c>
      <c r="F118" s="535">
        <f>SUM(F119:F131)</f>
        <v>38323</v>
      </c>
      <c r="G118" s="469">
        <f t="shared" ref="G118:G126" si="10">+E118-D118</f>
        <v>5000</v>
      </c>
      <c r="H118" s="470">
        <f t="shared" ref="H118:H132" si="11">+G118/D118*100</f>
        <v>16.474464579901152</v>
      </c>
      <c r="I118" s="471"/>
      <c r="J118" s="258"/>
      <c r="K118" s="114"/>
      <c r="L118" s="259"/>
      <c r="M118" s="115"/>
      <c r="N118" s="115"/>
      <c r="O118" s="260"/>
      <c r="P118" s="258">
        <f>SUM(P119,P124,P127,P129,P131)</f>
        <v>35350000</v>
      </c>
      <c r="Q118" s="358" t="s">
        <v>160</v>
      </c>
      <c r="R118" s="334"/>
    </row>
    <row r="119" spans="1:18" ht="15.95" customHeight="1">
      <c r="A119" s="349"/>
      <c r="B119" s="536"/>
      <c r="C119" s="237" t="s">
        <v>318</v>
      </c>
      <c r="D119" s="491">
        <v>25000</v>
      </c>
      <c r="E119" s="492">
        <f>+P119/1000</f>
        <v>30000</v>
      </c>
      <c r="F119" s="378">
        <v>20544</v>
      </c>
      <c r="G119" s="493">
        <f t="shared" si="10"/>
        <v>5000</v>
      </c>
      <c r="H119" s="537">
        <f>+G119/D119*100</f>
        <v>20</v>
      </c>
      <c r="I119" s="210"/>
      <c r="J119" s="87"/>
      <c r="K119" s="123"/>
      <c r="L119" s="123"/>
      <c r="M119" s="131" t="s">
        <v>177</v>
      </c>
      <c r="N119" s="131"/>
      <c r="O119" s="131"/>
      <c r="P119" s="124">
        <f>SUM(P120:P123)</f>
        <v>30000000</v>
      </c>
      <c r="Q119" s="372" t="s">
        <v>167</v>
      </c>
      <c r="R119" s="334"/>
    </row>
    <row r="120" spans="1:18" ht="15.95" customHeight="1">
      <c r="A120" s="349"/>
      <c r="B120" s="536"/>
      <c r="C120" s="538"/>
      <c r="D120" s="496"/>
      <c r="E120" s="497"/>
      <c r="F120" s="380"/>
      <c r="G120" s="498">
        <f t="shared" si="10"/>
        <v>0</v>
      </c>
      <c r="H120" s="539" t="e">
        <f t="shared" si="11"/>
        <v>#DIV/0!</v>
      </c>
      <c r="I120" s="447" t="s">
        <v>319</v>
      </c>
      <c r="J120" s="87">
        <v>200000</v>
      </c>
      <c r="K120" s="123" t="s">
        <v>167</v>
      </c>
      <c r="L120" s="86" t="s">
        <v>31</v>
      </c>
      <c r="M120" s="85">
        <v>2</v>
      </c>
      <c r="N120" s="85" t="s">
        <v>173</v>
      </c>
      <c r="O120" s="97" t="s">
        <v>170</v>
      </c>
      <c r="P120" s="87">
        <f>SUM(J120*M120)</f>
        <v>400000</v>
      </c>
      <c r="Q120" s="372" t="s">
        <v>167</v>
      </c>
      <c r="R120" s="334"/>
    </row>
    <row r="121" spans="1:18" ht="15.95" customHeight="1">
      <c r="A121" s="349"/>
      <c r="B121" s="76"/>
      <c r="C121" s="538"/>
      <c r="D121" s="496"/>
      <c r="E121" s="497"/>
      <c r="F121" s="380"/>
      <c r="G121" s="498">
        <f t="shared" si="10"/>
        <v>0</v>
      </c>
      <c r="H121" s="539" t="e">
        <f t="shared" si="11"/>
        <v>#DIV/0!</v>
      </c>
      <c r="I121" s="447" t="s">
        <v>320</v>
      </c>
      <c r="J121" s="87">
        <v>3000000</v>
      </c>
      <c r="K121" s="123" t="s">
        <v>167</v>
      </c>
      <c r="L121" s="86" t="s">
        <v>31</v>
      </c>
      <c r="M121" s="85">
        <v>1</v>
      </c>
      <c r="N121" s="85" t="s">
        <v>173</v>
      </c>
      <c r="O121" s="97" t="s">
        <v>170</v>
      </c>
      <c r="P121" s="87">
        <f>SUM(J121*M121)</f>
        <v>3000000</v>
      </c>
      <c r="Q121" s="372" t="s">
        <v>167</v>
      </c>
      <c r="R121" s="334"/>
    </row>
    <row r="122" spans="1:18" ht="15.95" customHeight="1">
      <c r="A122" s="349"/>
      <c r="B122" s="76"/>
      <c r="C122" s="538"/>
      <c r="D122" s="496"/>
      <c r="E122" s="497"/>
      <c r="F122" s="380"/>
      <c r="G122" s="498">
        <f t="shared" si="10"/>
        <v>0</v>
      </c>
      <c r="H122" s="539" t="e">
        <f t="shared" si="11"/>
        <v>#DIV/0!</v>
      </c>
      <c r="I122" s="210" t="s">
        <v>321</v>
      </c>
      <c r="J122" s="87">
        <v>25800000</v>
      </c>
      <c r="K122" s="123" t="s">
        <v>167</v>
      </c>
      <c r="L122" s="86" t="s">
        <v>31</v>
      </c>
      <c r="M122" s="85">
        <v>1</v>
      </c>
      <c r="N122" s="85" t="s">
        <v>173</v>
      </c>
      <c r="O122" s="97" t="s">
        <v>170</v>
      </c>
      <c r="P122" s="87">
        <f>SUM(J122*M122)</f>
        <v>25800000</v>
      </c>
      <c r="Q122" s="372" t="s">
        <v>167</v>
      </c>
      <c r="R122" s="334" t="s">
        <v>322</v>
      </c>
    </row>
    <row r="123" spans="1:18" ht="15.95" customHeight="1">
      <c r="A123" s="349"/>
      <c r="B123" s="76" t="s">
        <v>146</v>
      </c>
      <c r="C123" s="538"/>
      <c r="D123" s="496"/>
      <c r="E123" s="497"/>
      <c r="F123" s="385"/>
      <c r="G123" s="498">
        <f t="shared" si="10"/>
        <v>0</v>
      </c>
      <c r="H123" s="539" t="e">
        <f t="shared" si="11"/>
        <v>#DIV/0!</v>
      </c>
      <c r="I123" s="420" t="s">
        <v>323</v>
      </c>
      <c r="J123" s="190">
        <v>800000</v>
      </c>
      <c r="K123" s="397" t="s">
        <v>167</v>
      </c>
      <c r="L123" s="192" t="s">
        <v>31</v>
      </c>
      <c r="M123" s="191">
        <v>1</v>
      </c>
      <c r="N123" s="191" t="s">
        <v>173</v>
      </c>
      <c r="O123" s="193" t="s">
        <v>170</v>
      </c>
      <c r="P123" s="190">
        <f>SUM(J123*M123)</f>
        <v>800000</v>
      </c>
      <c r="Q123" s="399" t="s">
        <v>167</v>
      </c>
      <c r="R123" s="334"/>
    </row>
    <row r="124" spans="1:18" ht="15.95" customHeight="1">
      <c r="A124" s="349"/>
      <c r="B124" s="76"/>
      <c r="C124" s="98" t="s">
        <v>324</v>
      </c>
      <c r="D124" s="491">
        <v>4000</v>
      </c>
      <c r="E124" s="492">
        <f>+P124/1000</f>
        <v>4000</v>
      </c>
      <c r="F124" s="378">
        <v>0</v>
      </c>
      <c r="G124" s="493">
        <f>+E124-D124</f>
        <v>0</v>
      </c>
      <c r="H124" s="537">
        <f>+G124/D124*100</f>
        <v>0</v>
      </c>
      <c r="I124" s="72"/>
      <c r="J124" s="105"/>
      <c r="K124" s="127"/>
      <c r="L124" s="104"/>
      <c r="M124" s="75" t="s">
        <v>177</v>
      </c>
      <c r="N124" s="75"/>
      <c r="O124" s="75"/>
      <c r="P124" s="105">
        <f>SUM(P125:P126)</f>
        <v>4000000</v>
      </c>
      <c r="Q124" s="365" t="s">
        <v>160</v>
      </c>
      <c r="R124" s="334"/>
    </row>
    <row r="125" spans="1:18" ht="15.95" customHeight="1">
      <c r="A125" s="349"/>
      <c r="B125" s="76"/>
      <c r="C125" s="101"/>
      <c r="D125" s="496"/>
      <c r="E125" s="497"/>
      <c r="F125" s="380"/>
      <c r="G125" s="498">
        <f t="shared" si="10"/>
        <v>0</v>
      </c>
      <c r="H125" s="540" t="e">
        <f t="shared" si="11"/>
        <v>#DIV/0!</v>
      </c>
      <c r="I125" s="210" t="s">
        <v>325</v>
      </c>
      <c r="J125" s="87">
        <v>3000000</v>
      </c>
      <c r="K125" s="123" t="s">
        <v>167</v>
      </c>
      <c r="L125" s="86" t="s">
        <v>31</v>
      </c>
      <c r="M125" s="85">
        <v>1</v>
      </c>
      <c r="N125" s="85" t="s">
        <v>173</v>
      </c>
      <c r="O125" s="97" t="s">
        <v>170</v>
      </c>
      <c r="P125" s="87">
        <f>SUM(J125*M125)</f>
        <v>3000000</v>
      </c>
      <c r="Q125" s="372" t="s">
        <v>167</v>
      </c>
      <c r="R125" s="334"/>
    </row>
    <row r="126" spans="1:18" ht="15.95" customHeight="1">
      <c r="A126" s="349"/>
      <c r="B126" s="76"/>
      <c r="C126" s="101"/>
      <c r="D126" s="496"/>
      <c r="E126" s="497"/>
      <c r="F126" s="385"/>
      <c r="G126" s="498">
        <f t="shared" si="10"/>
        <v>0</v>
      </c>
      <c r="H126" s="540" t="e">
        <f t="shared" si="11"/>
        <v>#DIV/0!</v>
      </c>
      <c r="I126" s="210" t="s">
        <v>326</v>
      </c>
      <c r="J126" s="87">
        <v>1000000</v>
      </c>
      <c r="K126" s="123" t="s">
        <v>167</v>
      </c>
      <c r="L126" s="86" t="s">
        <v>31</v>
      </c>
      <c r="M126" s="85">
        <v>1</v>
      </c>
      <c r="N126" s="85" t="s">
        <v>173</v>
      </c>
      <c r="O126" s="97" t="s">
        <v>170</v>
      </c>
      <c r="P126" s="87">
        <f>SUM(J126*M126)</f>
        <v>1000000</v>
      </c>
      <c r="Q126" s="372" t="s">
        <v>167</v>
      </c>
      <c r="R126" s="334"/>
    </row>
    <row r="127" spans="1:18" ht="15.95" customHeight="1">
      <c r="A127" s="349"/>
      <c r="B127" s="76"/>
      <c r="C127" s="98" t="s">
        <v>327</v>
      </c>
      <c r="D127" s="474">
        <v>300</v>
      </c>
      <c r="E127" s="492">
        <v>300</v>
      </c>
      <c r="F127" s="378">
        <v>0</v>
      </c>
      <c r="G127" s="493">
        <f>+E127-D127</f>
        <v>0</v>
      </c>
      <c r="H127" s="537">
        <v>100</v>
      </c>
      <c r="I127" s="72"/>
      <c r="J127" s="105"/>
      <c r="K127" s="127"/>
      <c r="L127" s="104"/>
      <c r="M127" s="75" t="s">
        <v>177</v>
      </c>
      <c r="N127" s="75"/>
      <c r="O127" s="75"/>
      <c r="P127" s="105">
        <f>SUM(P128:P128)</f>
        <v>300000</v>
      </c>
      <c r="Q127" s="365" t="s">
        <v>160</v>
      </c>
      <c r="R127" s="334"/>
    </row>
    <row r="128" spans="1:18" ht="15.95" customHeight="1">
      <c r="A128" s="349"/>
      <c r="B128" s="76"/>
      <c r="C128" s="541"/>
      <c r="D128" s="485"/>
      <c r="E128" s="517"/>
      <c r="F128" s="385"/>
      <c r="G128" s="518"/>
      <c r="H128" s="542" t="e">
        <f t="shared" si="11"/>
        <v>#DIV/0!</v>
      </c>
      <c r="I128" s="83" t="s">
        <v>328</v>
      </c>
      <c r="J128" s="87">
        <v>150000</v>
      </c>
      <c r="K128" s="123" t="s">
        <v>160</v>
      </c>
      <c r="L128" s="86" t="s">
        <v>31</v>
      </c>
      <c r="M128" s="85">
        <v>2</v>
      </c>
      <c r="N128" s="85" t="s">
        <v>175</v>
      </c>
      <c r="O128" s="543" t="s">
        <v>271</v>
      </c>
      <c r="P128" s="87">
        <f>+J128*M128</f>
        <v>300000</v>
      </c>
      <c r="Q128" s="372" t="s">
        <v>160</v>
      </c>
      <c r="R128" s="334"/>
    </row>
    <row r="129" spans="1:18" ht="15.95" customHeight="1">
      <c r="A129" s="349"/>
      <c r="B129" s="76"/>
      <c r="C129" s="66" t="s">
        <v>329</v>
      </c>
      <c r="D129" s="544">
        <v>1000</v>
      </c>
      <c r="E129" s="67">
        <f>+P129/1000</f>
        <v>1000</v>
      </c>
      <c r="F129" s="378">
        <v>17779</v>
      </c>
      <c r="G129" s="493">
        <f>+E129-D129</f>
        <v>0</v>
      </c>
      <c r="H129" s="537">
        <f t="shared" si="11"/>
        <v>0</v>
      </c>
      <c r="I129" s="419" t="s">
        <v>330</v>
      </c>
      <c r="J129" s="105"/>
      <c r="K129" s="127"/>
      <c r="L129" s="104"/>
      <c r="M129" s="75" t="s">
        <v>177</v>
      </c>
      <c r="N129" s="75"/>
      <c r="O129" s="75"/>
      <c r="P129" s="105">
        <f>SUM(P130)</f>
        <v>1000000</v>
      </c>
      <c r="Q129" s="365" t="s">
        <v>160</v>
      </c>
      <c r="R129" s="334"/>
    </row>
    <row r="130" spans="1:18" ht="15.95" customHeight="1">
      <c r="A130" s="349"/>
      <c r="B130" s="76"/>
      <c r="C130" s="89"/>
      <c r="D130" s="545"/>
      <c r="E130" s="90"/>
      <c r="F130" s="385"/>
      <c r="G130" s="518"/>
      <c r="H130" s="542" t="e">
        <f t="shared" si="11"/>
        <v>#DIV/0!</v>
      </c>
      <c r="I130" s="383" t="s">
        <v>331</v>
      </c>
      <c r="J130" s="190">
        <v>1000000</v>
      </c>
      <c r="K130" s="397" t="s">
        <v>167</v>
      </c>
      <c r="L130" s="192" t="s">
        <v>31</v>
      </c>
      <c r="M130" s="191">
        <v>1</v>
      </c>
      <c r="N130" s="191" t="s">
        <v>173</v>
      </c>
      <c r="O130" s="193" t="s">
        <v>170</v>
      </c>
      <c r="P130" s="190">
        <f>SUM(J130*M130)</f>
        <v>1000000</v>
      </c>
      <c r="Q130" s="399" t="s">
        <v>167</v>
      </c>
      <c r="R130" s="334"/>
    </row>
    <row r="131" spans="1:18" ht="15.95" customHeight="1">
      <c r="A131" s="349"/>
      <c r="B131" s="76"/>
      <c r="C131" s="66" t="s">
        <v>332</v>
      </c>
      <c r="D131" s="544">
        <v>50</v>
      </c>
      <c r="E131" s="67">
        <v>50</v>
      </c>
      <c r="F131" s="378">
        <v>0</v>
      </c>
      <c r="G131" s="493">
        <f>+E131-D131</f>
        <v>0</v>
      </c>
      <c r="H131" s="537">
        <f t="shared" si="11"/>
        <v>0</v>
      </c>
      <c r="I131" s="384" t="s">
        <v>333</v>
      </c>
      <c r="J131" s="105"/>
      <c r="K131" s="127"/>
      <c r="L131" s="104"/>
      <c r="M131" s="75" t="s">
        <v>177</v>
      </c>
      <c r="N131" s="75"/>
      <c r="O131" s="75"/>
      <c r="P131" s="105">
        <f>SUM(P132)</f>
        <v>50000</v>
      </c>
      <c r="Q131" s="365" t="s">
        <v>160</v>
      </c>
      <c r="R131" s="334"/>
    </row>
    <row r="132" spans="1:18" ht="15.95" customHeight="1">
      <c r="A132" s="349"/>
      <c r="B132" s="76"/>
      <c r="C132" s="89"/>
      <c r="D132" s="545"/>
      <c r="E132" s="90"/>
      <c r="F132" s="385"/>
      <c r="G132" s="518"/>
      <c r="H132" s="542" t="e">
        <f t="shared" si="11"/>
        <v>#DIV/0!</v>
      </c>
      <c r="I132" s="383" t="s">
        <v>334</v>
      </c>
      <c r="J132" s="190">
        <v>50000</v>
      </c>
      <c r="K132" s="397" t="s">
        <v>167</v>
      </c>
      <c r="L132" s="192" t="s">
        <v>31</v>
      </c>
      <c r="M132" s="191">
        <v>1</v>
      </c>
      <c r="N132" s="191" t="s">
        <v>173</v>
      </c>
      <c r="O132" s="193" t="s">
        <v>170</v>
      </c>
      <c r="P132" s="190">
        <f>SUM(J132*M132)</f>
        <v>50000</v>
      </c>
      <c r="Q132" s="399" t="s">
        <v>167</v>
      </c>
      <c r="R132" s="334"/>
    </row>
    <row r="133" spans="1:18" ht="18.75" customHeight="1">
      <c r="A133" s="546"/>
      <c r="B133" s="53" t="s">
        <v>335</v>
      </c>
      <c r="C133" s="466" t="s">
        <v>164</v>
      </c>
      <c r="D133" s="467">
        <f>SUM(D134:D141)</f>
        <v>17400</v>
      </c>
      <c r="E133" s="153">
        <f>SUM(E134:E141)</f>
        <v>17400</v>
      </c>
      <c r="F133" s="535">
        <f>SUM(F134:F141)</f>
        <v>4163</v>
      </c>
      <c r="G133" s="469">
        <f>+E133-D133</f>
        <v>0</v>
      </c>
      <c r="H133" s="470">
        <f>+G133/D133*100</f>
        <v>0</v>
      </c>
      <c r="I133" s="547"/>
      <c r="J133" s="258"/>
      <c r="K133" s="114"/>
      <c r="L133" s="259"/>
      <c r="M133" s="115"/>
      <c r="N133" s="115"/>
      <c r="O133" s="260"/>
      <c r="P133" s="258">
        <f>P134</f>
        <v>17400000</v>
      </c>
      <c r="Q133" s="358" t="s">
        <v>160</v>
      </c>
      <c r="R133" s="334"/>
    </row>
    <row r="134" spans="1:18" ht="15.95" customHeight="1">
      <c r="A134" s="349"/>
      <c r="B134" s="65" t="s">
        <v>336</v>
      </c>
      <c r="C134" s="66" t="s">
        <v>337</v>
      </c>
      <c r="D134" s="491">
        <v>17400</v>
      </c>
      <c r="E134" s="492">
        <f>+P134/1000</f>
        <v>17400</v>
      </c>
      <c r="F134" s="378">
        <v>4163</v>
      </c>
      <c r="G134" s="493">
        <f>+E134-D134</f>
        <v>0</v>
      </c>
      <c r="H134" s="494">
        <f>+G134/D134*100</f>
        <v>0</v>
      </c>
      <c r="I134" s="72"/>
      <c r="J134" s="105"/>
      <c r="K134" s="127"/>
      <c r="L134" s="104"/>
      <c r="M134" s="75" t="s">
        <v>177</v>
      </c>
      <c r="N134" s="75"/>
      <c r="O134" s="75"/>
      <c r="P134" s="105">
        <f>SUM(P135,P142)</f>
        <v>17400000</v>
      </c>
      <c r="Q134" s="365" t="s">
        <v>167</v>
      </c>
      <c r="R134" s="334"/>
    </row>
    <row r="135" spans="1:18" ht="15.95" customHeight="1">
      <c r="A135" s="349"/>
      <c r="B135" s="65" t="s">
        <v>338</v>
      </c>
      <c r="C135" s="77"/>
      <c r="D135" s="496"/>
      <c r="E135" s="497"/>
      <c r="F135" s="380"/>
      <c r="G135" s="498"/>
      <c r="H135" s="499"/>
      <c r="I135" s="548" t="s">
        <v>339</v>
      </c>
      <c r="J135" s="549"/>
      <c r="K135" s="550"/>
      <c r="L135" s="234"/>
      <c r="M135" s="233"/>
      <c r="N135" s="233"/>
      <c r="O135" s="235"/>
      <c r="P135" s="87">
        <f>SUM(P136:P141)</f>
        <v>16400000</v>
      </c>
      <c r="Q135" s="372" t="s">
        <v>167</v>
      </c>
      <c r="R135" s="334"/>
    </row>
    <row r="136" spans="1:18" ht="15.95" customHeight="1">
      <c r="A136" s="349"/>
      <c r="B136" s="76"/>
      <c r="C136" s="77"/>
      <c r="D136" s="496"/>
      <c r="E136" s="497"/>
      <c r="F136" s="380"/>
      <c r="G136" s="498"/>
      <c r="H136" s="499"/>
      <c r="I136" s="83" t="s">
        <v>340</v>
      </c>
      <c r="J136" s="87">
        <v>100000</v>
      </c>
      <c r="K136" s="123" t="s">
        <v>167</v>
      </c>
      <c r="L136" s="86" t="s">
        <v>31</v>
      </c>
      <c r="M136" s="85">
        <v>2</v>
      </c>
      <c r="N136" s="85" t="s">
        <v>173</v>
      </c>
      <c r="O136" s="97" t="s">
        <v>170</v>
      </c>
      <c r="P136" s="87">
        <f t="shared" ref="P136:P141" si="12">SUM(J136*M136)</f>
        <v>200000</v>
      </c>
      <c r="Q136" s="372" t="s">
        <v>167</v>
      </c>
      <c r="R136" s="334"/>
    </row>
    <row r="137" spans="1:18" ht="15.95" customHeight="1">
      <c r="A137" s="349"/>
      <c r="B137" s="76"/>
      <c r="C137" s="77"/>
      <c r="D137" s="496"/>
      <c r="E137" s="497"/>
      <c r="F137" s="380"/>
      <c r="G137" s="498"/>
      <c r="H137" s="499"/>
      <c r="I137" s="83" t="s">
        <v>341</v>
      </c>
      <c r="J137" s="87">
        <v>600000</v>
      </c>
      <c r="K137" s="123" t="s">
        <v>167</v>
      </c>
      <c r="L137" s="86" t="s">
        <v>31</v>
      </c>
      <c r="M137" s="85">
        <v>2</v>
      </c>
      <c r="N137" s="85" t="s">
        <v>173</v>
      </c>
      <c r="O137" s="97" t="s">
        <v>170</v>
      </c>
      <c r="P137" s="87">
        <f t="shared" si="12"/>
        <v>1200000</v>
      </c>
      <c r="Q137" s="372" t="s">
        <v>167</v>
      </c>
      <c r="R137" s="334"/>
    </row>
    <row r="138" spans="1:18" ht="15.95" customHeight="1">
      <c r="A138" s="349"/>
      <c r="B138" s="76"/>
      <c r="C138" s="77"/>
      <c r="D138" s="496"/>
      <c r="E138" s="497"/>
      <c r="F138" s="380"/>
      <c r="G138" s="498"/>
      <c r="H138" s="499"/>
      <c r="I138" s="83" t="s">
        <v>342</v>
      </c>
      <c r="J138" s="87">
        <v>6040000</v>
      </c>
      <c r="K138" s="123" t="s">
        <v>167</v>
      </c>
      <c r="L138" s="86" t="s">
        <v>31</v>
      </c>
      <c r="M138" s="85">
        <v>2</v>
      </c>
      <c r="N138" s="85" t="s">
        <v>173</v>
      </c>
      <c r="O138" s="97" t="s">
        <v>170</v>
      </c>
      <c r="P138" s="87">
        <f t="shared" si="12"/>
        <v>12080000</v>
      </c>
      <c r="Q138" s="372" t="s">
        <v>167</v>
      </c>
      <c r="R138" s="334"/>
    </row>
    <row r="139" spans="1:18" ht="15.95" customHeight="1">
      <c r="A139" s="349"/>
      <c r="B139" s="76"/>
      <c r="C139" s="77"/>
      <c r="D139" s="496"/>
      <c r="E139" s="497"/>
      <c r="F139" s="380"/>
      <c r="G139" s="498"/>
      <c r="H139" s="499"/>
      <c r="I139" s="394" t="s">
        <v>343</v>
      </c>
      <c r="J139" s="87">
        <v>100000</v>
      </c>
      <c r="K139" s="123" t="s">
        <v>167</v>
      </c>
      <c r="L139" s="86" t="s">
        <v>31</v>
      </c>
      <c r="M139" s="85">
        <v>2</v>
      </c>
      <c r="N139" s="85" t="s">
        <v>173</v>
      </c>
      <c r="O139" s="97"/>
      <c r="P139" s="87">
        <f t="shared" si="12"/>
        <v>200000</v>
      </c>
      <c r="Q139" s="372" t="s">
        <v>160</v>
      </c>
      <c r="R139" s="334"/>
    </row>
    <row r="140" spans="1:18" ht="15.95" customHeight="1">
      <c r="A140" s="349"/>
      <c r="B140" s="76"/>
      <c r="C140" s="77"/>
      <c r="D140" s="496"/>
      <c r="E140" s="497"/>
      <c r="F140" s="380"/>
      <c r="G140" s="498"/>
      <c r="H140" s="499"/>
      <c r="I140" s="394" t="s">
        <v>344</v>
      </c>
      <c r="J140" s="87">
        <v>310000</v>
      </c>
      <c r="K140" s="123" t="s">
        <v>167</v>
      </c>
      <c r="L140" s="86" t="s">
        <v>31</v>
      </c>
      <c r="M140" s="85">
        <v>2</v>
      </c>
      <c r="N140" s="85" t="s">
        <v>173</v>
      </c>
      <c r="O140" s="85"/>
      <c r="P140" s="87">
        <f t="shared" si="12"/>
        <v>620000</v>
      </c>
      <c r="Q140" s="372" t="s">
        <v>167</v>
      </c>
      <c r="R140" s="334"/>
    </row>
    <row r="141" spans="1:18" ht="15.95" customHeight="1">
      <c r="A141" s="349"/>
      <c r="B141" s="76"/>
      <c r="C141" s="77"/>
      <c r="D141" s="496"/>
      <c r="E141" s="497"/>
      <c r="F141" s="380"/>
      <c r="G141" s="498"/>
      <c r="H141" s="499"/>
      <c r="I141" s="394" t="s">
        <v>345</v>
      </c>
      <c r="J141" s="87">
        <v>420000</v>
      </c>
      <c r="K141" s="123" t="s">
        <v>167</v>
      </c>
      <c r="L141" s="86" t="s">
        <v>31</v>
      </c>
      <c r="M141" s="85">
        <v>5</v>
      </c>
      <c r="N141" s="85" t="s">
        <v>173</v>
      </c>
      <c r="O141" s="85"/>
      <c r="P141" s="87">
        <f t="shared" si="12"/>
        <v>2100000</v>
      </c>
      <c r="Q141" s="372" t="s">
        <v>167</v>
      </c>
      <c r="R141" s="334"/>
    </row>
    <row r="142" spans="1:18" ht="15.75" customHeight="1">
      <c r="A142" s="349"/>
      <c r="B142" s="214"/>
      <c r="C142" s="89"/>
      <c r="D142" s="516"/>
      <c r="E142" s="517"/>
      <c r="F142" s="376"/>
      <c r="G142" s="518"/>
      <c r="H142" s="519"/>
      <c r="I142" s="551" t="s">
        <v>346</v>
      </c>
      <c r="J142" s="190">
        <v>1000000</v>
      </c>
      <c r="K142" s="397" t="s">
        <v>167</v>
      </c>
      <c r="L142" s="192" t="s">
        <v>31</v>
      </c>
      <c r="M142" s="191">
        <v>1</v>
      </c>
      <c r="N142" s="191" t="s">
        <v>173</v>
      </c>
      <c r="O142" s="191"/>
      <c r="P142" s="190">
        <f>SUM(J142*M142)</f>
        <v>1000000</v>
      </c>
      <c r="Q142" s="399" t="s">
        <v>167</v>
      </c>
      <c r="R142" s="334"/>
    </row>
    <row r="143" spans="1:18" ht="20.100000000000001" customHeight="1">
      <c r="A143" s="453" t="s">
        <v>347</v>
      </c>
      <c r="B143" s="53" t="s">
        <v>348</v>
      </c>
      <c r="C143" s="223" t="s">
        <v>294</v>
      </c>
      <c r="D143" s="552">
        <f>SUM(D144:D147)</f>
        <v>5250</v>
      </c>
      <c r="E143" s="55">
        <f>SUM(E144:E147)</f>
        <v>5250</v>
      </c>
      <c r="F143" s="362">
        <f>SUM(F144:F147)</f>
        <v>2338</v>
      </c>
      <c r="G143" s="553">
        <f>+E143-D143</f>
        <v>0</v>
      </c>
      <c r="H143" s="554">
        <f>+G143/D143*100</f>
        <v>0</v>
      </c>
      <c r="I143" s="471"/>
      <c r="J143" s="258"/>
      <c r="K143" s="114"/>
      <c r="L143" s="259"/>
      <c r="M143" s="115"/>
      <c r="N143" s="115"/>
      <c r="O143" s="260"/>
      <c r="P143" s="258">
        <f>P144</f>
        <v>5250000</v>
      </c>
      <c r="Q143" s="358" t="s">
        <v>160</v>
      </c>
      <c r="R143" s="334"/>
    </row>
    <row r="144" spans="1:18" ht="15.95" customHeight="1">
      <c r="A144" s="453"/>
      <c r="B144" s="65" t="s">
        <v>349</v>
      </c>
      <c r="C144" s="66" t="s">
        <v>350</v>
      </c>
      <c r="D144" s="491">
        <v>5250</v>
      </c>
      <c r="E144" s="492">
        <f>+P144/1000</f>
        <v>5250</v>
      </c>
      <c r="F144" s="378">
        <v>2338</v>
      </c>
      <c r="G144" s="493">
        <f>+E144-D144</f>
        <v>0</v>
      </c>
      <c r="H144" s="494">
        <f>+G144/D144*100</f>
        <v>0</v>
      </c>
      <c r="I144" s="210"/>
      <c r="J144" s="105"/>
      <c r="K144" s="127"/>
      <c r="L144" s="104"/>
      <c r="M144" s="75" t="s">
        <v>351</v>
      </c>
      <c r="N144" s="75"/>
      <c r="O144" s="75"/>
      <c r="P144" s="105">
        <f>SUM(P145:P147)</f>
        <v>5250000</v>
      </c>
      <c r="Q144" s="372" t="s">
        <v>167</v>
      </c>
      <c r="R144" s="334"/>
    </row>
    <row r="145" spans="1:18" ht="15.95" customHeight="1">
      <c r="A145" s="349"/>
      <c r="B145" s="555"/>
      <c r="C145" s="77"/>
      <c r="D145" s="496"/>
      <c r="E145" s="497"/>
      <c r="F145" s="380"/>
      <c r="G145" s="498"/>
      <c r="H145" s="499"/>
      <c r="I145" s="447" t="s">
        <v>352</v>
      </c>
      <c r="J145" s="87">
        <v>250000</v>
      </c>
      <c r="K145" s="123" t="s">
        <v>167</v>
      </c>
      <c r="L145" s="86" t="s">
        <v>31</v>
      </c>
      <c r="M145" s="85">
        <v>15</v>
      </c>
      <c r="N145" s="85" t="s">
        <v>248</v>
      </c>
      <c r="O145" s="97" t="s">
        <v>170</v>
      </c>
      <c r="P145" s="87">
        <f>SUM(J145*M145)</f>
        <v>3750000</v>
      </c>
      <c r="Q145" s="372" t="s">
        <v>167</v>
      </c>
      <c r="R145" s="334"/>
    </row>
    <row r="146" spans="1:18" ht="15.95" customHeight="1">
      <c r="A146" s="349"/>
      <c r="B146" s="555"/>
      <c r="C146" s="77"/>
      <c r="D146" s="496"/>
      <c r="E146" s="497"/>
      <c r="F146" s="380"/>
      <c r="G146" s="498"/>
      <c r="H146" s="499"/>
      <c r="I146" s="394" t="s">
        <v>353</v>
      </c>
      <c r="J146" s="87">
        <v>100000</v>
      </c>
      <c r="K146" s="123" t="s">
        <v>167</v>
      </c>
      <c r="L146" s="86" t="s">
        <v>31</v>
      </c>
      <c r="M146" s="85">
        <v>5</v>
      </c>
      <c r="N146" s="85" t="s">
        <v>248</v>
      </c>
      <c r="O146" s="97" t="s">
        <v>170</v>
      </c>
      <c r="P146" s="87">
        <f>SUM(J146*M146)</f>
        <v>500000</v>
      </c>
      <c r="Q146" s="372" t="s">
        <v>167</v>
      </c>
      <c r="R146" s="334"/>
    </row>
    <row r="147" spans="1:18" ht="15.95" customHeight="1" thickBot="1">
      <c r="A147" s="349"/>
      <c r="B147" s="555"/>
      <c r="C147" s="77"/>
      <c r="D147" s="496"/>
      <c r="E147" s="497"/>
      <c r="F147" s="380"/>
      <c r="G147" s="498"/>
      <c r="H147" s="499"/>
      <c r="I147" s="556" t="s">
        <v>354</v>
      </c>
      <c r="J147" s="87">
        <v>40000</v>
      </c>
      <c r="K147" s="123" t="s">
        <v>167</v>
      </c>
      <c r="L147" s="86" t="s">
        <v>31</v>
      </c>
      <c r="M147" s="85">
        <v>25</v>
      </c>
      <c r="N147" s="85" t="s">
        <v>248</v>
      </c>
      <c r="O147" s="97" t="s">
        <v>170</v>
      </c>
      <c r="P147" s="87">
        <f>SUM(J147*M147)</f>
        <v>1000000</v>
      </c>
      <c r="Q147" s="372" t="s">
        <v>167</v>
      </c>
      <c r="R147" s="334"/>
    </row>
    <row r="148" spans="1:18" ht="20.100000000000001" customHeight="1">
      <c r="A148" s="349"/>
      <c r="B148" s="557" t="s">
        <v>355</v>
      </c>
      <c r="C148" s="558" t="s">
        <v>294</v>
      </c>
      <c r="D148" s="511">
        <f>SUM(D149:D157)</f>
        <v>633412</v>
      </c>
      <c r="E148" s="512">
        <f>SUM(E149:E157)</f>
        <v>644805.5</v>
      </c>
      <c r="F148" s="559">
        <f>SUM(F149:F158)</f>
        <v>247503</v>
      </c>
      <c r="G148" s="514">
        <f>E148-D148</f>
        <v>11393.5</v>
      </c>
      <c r="H148" s="515">
        <f>+G148/D148*100</f>
        <v>1.7987502604939598</v>
      </c>
      <c r="I148" s="560"/>
      <c r="J148" s="461"/>
      <c r="K148" s="462"/>
      <c r="L148" s="561"/>
      <c r="M148" s="463"/>
      <c r="N148" s="463"/>
      <c r="O148" s="562"/>
      <c r="P148" s="461">
        <f>SUM(P149,P152,P157)</f>
        <v>644805500</v>
      </c>
      <c r="Q148" s="464" t="s">
        <v>160</v>
      </c>
      <c r="R148" s="334"/>
    </row>
    <row r="149" spans="1:18" ht="15.95" customHeight="1">
      <c r="A149" s="349"/>
      <c r="B149" s="65" t="s">
        <v>356</v>
      </c>
      <c r="C149" s="66" t="s">
        <v>357</v>
      </c>
      <c r="D149" s="491">
        <v>50000</v>
      </c>
      <c r="E149" s="492">
        <f>P149/1000</f>
        <v>50000</v>
      </c>
      <c r="F149" s="378">
        <v>80151</v>
      </c>
      <c r="G149" s="493">
        <f>+E149-D149</f>
        <v>0</v>
      </c>
      <c r="H149" s="494">
        <f>+G149/D149*100</f>
        <v>0</v>
      </c>
      <c r="I149" s="72"/>
      <c r="J149" s="105"/>
      <c r="K149" s="127"/>
      <c r="L149" s="104"/>
      <c r="M149" s="75" t="s">
        <v>177</v>
      </c>
      <c r="N149" s="75"/>
      <c r="O149" s="75"/>
      <c r="P149" s="105">
        <f>SUM(P150:P151)</f>
        <v>50000000</v>
      </c>
      <c r="Q149" s="365" t="s">
        <v>167</v>
      </c>
      <c r="R149" s="334"/>
    </row>
    <row r="150" spans="1:18" ht="15.95" customHeight="1">
      <c r="A150" s="349"/>
      <c r="B150" s="76"/>
      <c r="C150" s="77"/>
      <c r="D150" s="496"/>
      <c r="E150" s="497"/>
      <c r="F150" s="380"/>
      <c r="G150" s="498"/>
      <c r="H150" s="499"/>
      <c r="I150" s="563" t="s">
        <v>358</v>
      </c>
      <c r="J150" s="87">
        <v>500000</v>
      </c>
      <c r="K150" s="123" t="s">
        <v>167</v>
      </c>
      <c r="L150" s="86" t="s">
        <v>31</v>
      </c>
      <c r="M150" s="85">
        <v>1</v>
      </c>
      <c r="N150" s="85" t="s">
        <v>173</v>
      </c>
      <c r="O150" s="97" t="s">
        <v>170</v>
      </c>
      <c r="P150" s="87">
        <f>SUM(J150*M150)</f>
        <v>500000</v>
      </c>
      <c r="Q150" s="372" t="s">
        <v>167</v>
      </c>
      <c r="R150" s="334"/>
    </row>
    <row r="151" spans="1:18" ht="15.95" customHeight="1">
      <c r="A151" s="349"/>
      <c r="B151" s="76"/>
      <c r="C151" s="77"/>
      <c r="D151" s="496"/>
      <c r="E151" s="497"/>
      <c r="F151" s="385"/>
      <c r="G151" s="498"/>
      <c r="H151" s="499"/>
      <c r="I151" s="556" t="s">
        <v>359</v>
      </c>
      <c r="J151" s="87">
        <v>49500000</v>
      </c>
      <c r="K151" s="123" t="s">
        <v>160</v>
      </c>
      <c r="L151" s="86" t="s">
        <v>31</v>
      </c>
      <c r="M151" s="85">
        <v>1</v>
      </c>
      <c r="N151" s="85" t="s">
        <v>175</v>
      </c>
      <c r="O151" s="97" t="s">
        <v>170</v>
      </c>
      <c r="P151" s="87">
        <f>SUM(J151*M151)</f>
        <v>49500000</v>
      </c>
      <c r="Q151" s="372" t="s">
        <v>167</v>
      </c>
      <c r="R151" s="334"/>
    </row>
    <row r="152" spans="1:18" ht="15.95" customHeight="1">
      <c r="A152" s="349"/>
      <c r="B152" s="76"/>
      <c r="C152" s="564" t="s">
        <v>360</v>
      </c>
      <c r="D152" s="491">
        <v>428632</v>
      </c>
      <c r="E152" s="492">
        <f>(+P152/1000)</f>
        <v>477561.5</v>
      </c>
      <c r="F152" s="378">
        <v>83961</v>
      </c>
      <c r="G152" s="493">
        <f>E152-D152</f>
        <v>48929.5</v>
      </c>
      <c r="H152" s="494">
        <f>+G152/D152*100</f>
        <v>11.415269975176843</v>
      </c>
      <c r="I152" s="565"/>
      <c r="J152" s="105"/>
      <c r="K152" s="127"/>
      <c r="L152" s="104"/>
      <c r="M152" s="75" t="s">
        <v>177</v>
      </c>
      <c r="N152" s="75"/>
      <c r="O152" s="75"/>
      <c r="P152" s="105">
        <f>SUM(P153:P156)</f>
        <v>477561500</v>
      </c>
      <c r="Q152" s="365" t="s">
        <v>160</v>
      </c>
      <c r="R152" s="334"/>
    </row>
    <row r="153" spans="1:18" ht="15.95" customHeight="1">
      <c r="A153" s="349"/>
      <c r="B153" s="76"/>
      <c r="C153" s="566"/>
      <c r="D153" s="496"/>
      <c r="E153" s="497"/>
      <c r="F153" s="380"/>
      <c r="G153" s="498"/>
      <c r="H153" s="499"/>
      <c r="I153" s="432" t="s">
        <v>361</v>
      </c>
      <c r="J153" s="87">
        <v>125000000</v>
      </c>
      <c r="K153" s="123" t="s">
        <v>167</v>
      </c>
      <c r="L153" s="86" t="s">
        <v>31</v>
      </c>
      <c r="M153" s="85">
        <v>1</v>
      </c>
      <c r="N153" s="85" t="s">
        <v>173</v>
      </c>
      <c r="O153" s="97" t="s">
        <v>170</v>
      </c>
      <c r="P153" s="87">
        <f>SUM(J153*M153)</f>
        <v>125000000</v>
      </c>
      <c r="Q153" s="372" t="s">
        <v>167</v>
      </c>
      <c r="R153" s="334"/>
    </row>
    <row r="154" spans="1:18" ht="15.95" customHeight="1">
      <c r="A154" s="567"/>
      <c r="B154" s="76"/>
      <c r="C154" s="566"/>
      <c r="D154" s="496"/>
      <c r="E154" s="497"/>
      <c r="F154" s="376"/>
      <c r="G154" s="498"/>
      <c r="H154" s="499"/>
      <c r="I154" s="394" t="s">
        <v>362</v>
      </c>
      <c r="J154" s="87">
        <v>250000000</v>
      </c>
      <c r="K154" s="123" t="s">
        <v>160</v>
      </c>
      <c r="L154" s="86" t="s">
        <v>31</v>
      </c>
      <c r="M154" s="85">
        <v>1</v>
      </c>
      <c r="N154" s="85" t="s">
        <v>173</v>
      </c>
      <c r="O154" s="97" t="s">
        <v>229</v>
      </c>
      <c r="P154" s="87">
        <f>J154*M154</f>
        <v>250000000</v>
      </c>
      <c r="Q154" s="372" t="s">
        <v>160</v>
      </c>
      <c r="R154" s="334"/>
    </row>
    <row r="155" spans="1:18" ht="15.95" customHeight="1">
      <c r="A155" s="567"/>
      <c r="B155" s="76"/>
      <c r="C155" s="566"/>
      <c r="D155" s="496"/>
      <c r="E155" s="497"/>
      <c r="F155" s="376"/>
      <c r="G155" s="498"/>
      <c r="H155" s="499"/>
      <c r="I155" s="568" t="s">
        <v>363</v>
      </c>
      <c r="J155" s="87">
        <v>84561500</v>
      </c>
      <c r="K155" s="123" t="s">
        <v>160</v>
      </c>
      <c r="L155" s="86" t="s">
        <v>31</v>
      </c>
      <c r="M155" s="85">
        <v>1</v>
      </c>
      <c r="N155" s="85" t="s">
        <v>173</v>
      </c>
      <c r="O155" s="97" t="s">
        <v>229</v>
      </c>
      <c r="P155" s="87">
        <f>J155*M155</f>
        <v>84561500</v>
      </c>
      <c r="Q155" s="372" t="s">
        <v>160</v>
      </c>
      <c r="R155" s="334"/>
    </row>
    <row r="156" spans="1:18" ht="15.95" customHeight="1">
      <c r="A156" s="567"/>
      <c r="B156" s="76"/>
      <c r="C156" s="569"/>
      <c r="D156" s="516"/>
      <c r="E156" s="517"/>
      <c r="F156" s="376"/>
      <c r="G156" s="518"/>
      <c r="H156" s="519"/>
      <c r="I156" s="570" t="s">
        <v>364</v>
      </c>
      <c r="J156" s="190">
        <v>18000000</v>
      </c>
      <c r="K156" s="123" t="s">
        <v>160</v>
      </c>
      <c r="L156" s="86" t="s">
        <v>31</v>
      </c>
      <c r="M156" s="85">
        <v>1</v>
      </c>
      <c r="N156" s="85" t="s">
        <v>173</v>
      </c>
      <c r="O156" s="97" t="s">
        <v>229</v>
      </c>
      <c r="P156" s="87">
        <f>J156*M156</f>
        <v>18000000</v>
      </c>
      <c r="Q156" s="372" t="s">
        <v>160</v>
      </c>
      <c r="R156" s="334"/>
    </row>
    <row r="157" spans="1:18" ht="15.95" customHeight="1">
      <c r="A157" s="567"/>
      <c r="B157" s="76"/>
      <c r="C157" s="66" t="s">
        <v>365</v>
      </c>
      <c r="D157" s="491">
        <v>154780</v>
      </c>
      <c r="E157" s="492">
        <f>+P157/1000</f>
        <v>117244</v>
      </c>
      <c r="F157" s="376"/>
      <c r="G157" s="493">
        <f>+E157-D157</f>
        <v>-37536</v>
      </c>
      <c r="H157" s="494">
        <f>+G157/D157*100</f>
        <v>-24.251195244863677</v>
      </c>
      <c r="I157" s="384"/>
      <c r="J157" s="105"/>
      <c r="K157" s="127"/>
      <c r="L157" s="104"/>
      <c r="M157" s="75" t="s">
        <v>351</v>
      </c>
      <c r="N157" s="75"/>
      <c r="O157" s="75"/>
      <c r="P157" s="105">
        <f>SUM(P158:P158)</f>
        <v>117244000</v>
      </c>
      <c r="Q157" s="365" t="s">
        <v>160</v>
      </c>
      <c r="R157" s="334"/>
    </row>
    <row r="158" spans="1:18" ht="18" customHeight="1">
      <c r="A158" s="567"/>
      <c r="B158" s="76"/>
      <c r="C158" s="77"/>
      <c r="D158" s="496"/>
      <c r="E158" s="497"/>
      <c r="F158" s="535">
        <v>83391</v>
      </c>
      <c r="G158" s="498"/>
      <c r="H158" s="499"/>
      <c r="I158" s="571" t="s">
        <v>366</v>
      </c>
      <c r="J158" s="133">
        <v>117244000</v>
      </c>
      <c r="K158" s="175" t="s">
        <v>167</v>
      </c>
      <c r="L158" s="135" t="s">
        <v>31</v>
      </c>
      <c r="M158" s="134">
        <v>1</v>
      </c>
      <c r="N158" s="134" t="s">
        <v>173</v>
      </c>
      <c r="O158" s="136" t="s">
        <v>170</v>
      </c>
      <c r="P158" s="133">
        <f>J158*M158</f>
        <v>117244000</v>
      </c>
      <c r="Q158" s="436" t="s">
        <v>167</v>
      </c>
      <c r="R158" s="572"/>
    </row>
    <row r="159" spans="1:18" ht="20.100000000000001" customHeight="1">
      <c r="A159" s="349" t="s">
        <v>146</v>
      </c>
      <c r="B159" s="573" t="s">
        <v>367</v>
      </c>
      <c r="C159" s="574" t="s">
        <v>294</v>
      </c>
      <c r="D159" s="575">
        <f>SUM(D160:D195)</f>
        <v>23660</v>
      </c>
      <c r="E159" s="576">
        <f>SUM(E160:E195)</f>
        <v>23660</v>
      </c>
      <c r="F159" s="531">
        <f>SUM(F160:F195)</f>
        <v>23779</v>
      </c>
      <c r="G159" s="469">
        <f>+E159-D159</f>
        <v>0</v>
      </c>
      <c r="H159" s="470">
        <f>G159/D159*100</f>
        <v>0</v>
      </c>
      <c r="I159" s="471"/>
      <c r="J159" s="258"/>
      <c r="K159" s="114"/>
      <c r="L159" s="114"/>
      <c r="M159" s="252"/>
      <c r="N159" s="252"/>
      <c r="O159" s="252"/>
      <c r="P159" s="162">
        <f>SUM(P160,P190,P193)</f>
        <v>23660000</v>
      </c>
      <c r="Q159" s="358" t="s">
        <v>160</v>
      </c>
      <c r="R159" s="334"/>
    </row>
    <row r="160" spans="1:18" ht="15.95" customHeight="1">
      <c r="A160" s="349"/>
      <c r="B160" s="577" t="s">
        <v>368</v>
      </c>
      <c r="C160" s="578" t="s">
        <v>369</v>
      </c>
      <c r="D160" s="474">
        <v>18300</v>
      </c>
      <c r="E160" s="475">
        <f>+P160/1000</f>
        <v>18300</v>
      </c>
      <c r="F160" s="476">
        <v>17389</v>
      </c>
      <c r="G160" s="493">
        <f>+E160-D160</f>
        <v>0</v>
      </c>
      <c r="H160" s="494">
        <f>+G160/D160*100</f>
        <v>0</v>
      </c>
      <c r="I160" s="83"/>
      <c r="J160" s="87"/>
      <c r="K160" s="123"/>
      <c r="L160" s="86"/>
      <c r="M160" s="75" t="s">
        <v>164</v>
      </c>
      <c r="N160" s="75"/>
      <c r="O160" s="75"/>
      <c r="P160" s="87">
        <f>+P161+P164+P167+P169+P171+P174+P177+P181+P184+P186+P188</f>
        <v>18300000</v>
      </c>
      <c r="Q160" s="579" t="s">
        <v>167</v>
      </c>
      <c r="R160" s="334"/>
    </row>
    <row r="161" spans="1:18" ht="15.95" customHeight="1">
      <c r="A161" s="349"/>
      <c r="B161" s="577" t="s">
        <v>370</v>
      </c>
      <c r="C161" s="580"/>
      <c r="D161" s="480"/>
      <c r="E161" s="481"/>
      <c r="F161" s="482"/>
      <c r="G161" s="498"/>
      <c r="H161" s="499"/>
      <c r="I161" s="581" t="s">
        <v>371</v>
      </c>
      <c r="J161" s="582"/>
      <c r="K161" s="583"/>
      <c r="L161" s="584"/>
      <c r="M161" s="585"/>
      <c r="N161" s="585"/>
      <c r="O161" s="586"/>
      <c r="P161" s="582">
        <f>SUM(P162:P163)</f>
        <v>3000000</v>
      </c>
      <c r="Q161" s="579" t="s">
        <v>167</v>
      </c>
      <c r="R161" s="334"/>
    </row>
    <row r="162" spans="1:18" ht="15.95" customHeight="1">
      <c r="A162" s="349"/>
      <c r="B162" s="577" t="s">
        <v>372</v>
      </c>
      <c r="C162" s="580"/>
      <c r="D162" s="480"/>
      <c r="E162" s="481"/>
      <c r="F162" s="482"/>
      <c r="G162" s="498"/>
      <c r="H162" s="499"/>
      <c r="I162" s="563" t="s">
        <v>373</v>
      </c>
      <c r="J162" s="87">
        <v>2000000</v>
      </c>
      <c r="K162" s="123" t="s">
        <v>167</v>
      </c>
      <c r="L162" s="86" t="s">
        <v>31</v>
      </c>
      <c r="M162" s="85">
        <v>1</v>
      </c>
      <c r="N162" s="85" t="s">
        <v>173</v>
      </c>
      <c r="O162" s="97" t="s">
        <v>170</v>
      </c>
      <c r="P162" s="87">
        <f>SUM(J162*M162)</f>
        <v>2000000</v>
      </c>
      <c r="Q162" s="372" t="s">
        <v>167</v>
      </c>
      <c r="R162" s="334"/>
    </row>
    <row r="163" spans="1:18" ht="15.95" customHeight="1">
      <c r="A163" s="349"/>
      <c r="B163" s="76"/>
      <c r="C163" s="580"/>
      <c r="D163" s="480"/>
      <c r="E163" s="481"/>
      <c r="F163" s="482"/>
      <c r="G163" s="498"/>
      <c r="H163" s="499"/>
      <c r="I163" s="563" t="s">
        <v>374</v>
      </c>
      <c r="J163" s="87">
        <v>100000</v>
      </c>
      <c r="K163" s="123" t="s">
        <v>167</v>
      </c>
      <c r="L163" s="86" t="s">
        <v>31</v>
      </c>
      <c r="M163" s="85">
        <v>10</v>
      </c>
      <c r="N163" s="85" t="s">
        <v>173</v>
      </c>
      <c r="O163" s="97" t="s">
        <v>170</v>
      </c>
      <c r="P163" s="87">
        <f>SUM(J163*M163)</f>
        <v>1000000</v>
      </c>
      <c r="Q163" s="372" t="s">
        <v>167</v>
      </c>
      <c r="R163" s="334"/>
    </row>
    <row r="164" spans="1:18" ht="15.95" customHeight="1">
      <c r="A164" s="349"/>
      <c r="B164" s="76"/>
      <c r="C164" s="580"/>
      <c r="D164" s="480"/>
      <c r="E164" s="481"/>
      <c r="F164" s="482"/>
      <c r="G164" s="498"/>
      <c r="H164" s="499"/>
      <c r="I164" s="587" t="s">
        <v>375</v>
      </c>
      <c r="J164" s="549"/>
      <c r="K164" s="550"/>
      <c r="L164" s="234"/>
      <c r="M164" s="233"/>
      <c r="N164" s="233"/>
      <c r="O164" s="235"/>
      <c r="P164" s="549">
        <f>SUM(P165:P166)</f>
        <v>1500000</v>
      </c>
      <c r="Q164" s="372" t="s">
        <v>167</v>
      </c>
      <c r="R164" s="334"/>
    </row>
    <row r="165" spans="1:18" ht="15.95" customHeight="1">
      <c r="A165" s="349"/>
      <c r="B165" s="76"/>
      <c r="C165" s="580"/>
      <c r="D165" s="480"/>
      <c r="E165" s="481"/>
      <c r="F165" s="482"/>
      <c r="G165" s="498"/>
      <c r="H165" s="499"/>
      <c r="I165" s="563" t="s">
        <v>376</v>
      </c>
      <c r="J165" s="87">
        <v>1000000</v>
      </c>
      <c r="K165" s="123" t="s">
        <v>167</v>
      </c>
      <c r="L165" s="86" t="s">
        <v>31</v>
      </c>
      <c r="M165" s="85">
        <v>1</v>
      </c>
      <c r="N165" s="85" t="s">
        <v>173</v>
      </c>
      <c r="O165" s="97" t="s">
        <v>170</v>
      </c>
      <c r="P165" s="87">
        <f>SUM(J165*M165)</f>
        <v>1000000</v>
      </c>
      <c r="Q165" s="372" t="s">
        <v>167</v>
      </c>
      <c r="R165" s="334"/>
    </row>
    <row r="166" spans="1:18" ht="15.95" customHeight="1">
      <c r="A166" s="349"/>
      <c r="B166" s="76"/>
      <c r="C166" s="580"/>
      <c r="D166" s="480"/>
      <c r="E166" s="481"/>
      <c r="F166" s="482"/>
      <c r="G166" s="498"/>
      <c r="H166" s="499"/>
      <c r="I166" s="563" t="s">
        <v>377</v>
      </c>
      <c r="J166" s="87">
        <v>500000</v>
      </c>
      <c r="K166" s="123" t="s">
        <v>167</v>
      </c>
      <c r="L166" s="86" t="s">
        <v>31</v>
      </c>
      <c r="M166" s="85">
        <v>1</v>
      </c>
      <c r="N166" s="85" t="s">
        <v>173</v>
      </c>
      <c r="O166" s="97" t="s">
        <v>170</v>
      </c>
      <c r="P166" s="87">
        <f>SUM(J166*M166)</f>
        <v>500000</v>
      </c>
      <c r="Q166" s="372" t="s">
        <v>167</v>
      </c>
      <c r="R166" s="334"/>
    </row>
    <row r="167" spans="1:18" ht="15.95" customHeight="1">
      <c r="A167" s="349"/>
      <c r="B167" s="76"/>
      <c r="C167" s="580"/>
      <c r="D167" s="480"/>
      <c r="E167" s="481"/>
      <c r="F167" s="482"/>
      <c r="G167" s="498"/>
      <c r="H167" s="499"/>
      <c r="I167" s="587" t="s">
        <v>378</v>
      </c>
      <c r="J167" s="549"/>
      <c r="K167" s="550"/>
      <c r="L167" s="234"/>
      <c r="M167" s="233"/>
      <c r="N167" s="233"/>
      <c r="O167" s="235"/>
      <c r="P167" s="549">
        <f>SUM(P168:P168)</f>
        <v>1500000</v>
      </c>
      <c r="Q167" s="372" t="s">
        <v>167</v>
      </c>
      <c r="R167" s="334"/>
    </row>
    <row r="168" spans="1:18" ht="15.95" customHeight="1">
      <c r="A168" s="349"/>
      <c r="B168" s="76"/>
      <c r="C168" s="580"/>
      <c r="D168" s="480"/>
      <c r="E168" s="481"/>
      <c r="F168" s="482"/>
      <c r="G168" s="498"/>
      <c r="H168" s="499"/>
      <c r="I168" s="563" t="s">
        <v>379</v>
      </c>
      <c r="J168" s="87">
        <v>1500000</v>
      </c>
      <c r="K168" s="123" t="s">
        <v>167</v>
      </c>
      <c r="L168" s="86" t="s">
        <v>31</v>
      </c>
      <c r="M168" s="85">
        <v>1</v>
      </c>
      <c r="N168" s="85" t="s">
        <v>173</v>
      </c>
      <c r="O168" s="97" t="s">
        <v>170</v>
      </c>
      <c r="P168" s="87">
        <f>SUM(J168*M168)</f>
        <v>1500000</v>
      </c>
      <c r="Q168" s="372" t="s">
        <v>167</v>
      </c>
      <c r="R168" s="334"/>
    </row>
    <row r="169" spans="1:18" ht="15.95" customHeight="1">
      <c r="A169" s="349"/>
      <c r="B169" s="76"/>
      <c r="C169" s="580"/>
      <c r="D169" s="480"/>
      <c r="E169" s="481"/>
      <c r="F169" s="482"/>
      <c r="G169" s="498"/>
      <c r="H169" s="499"/>
      <c r="I169" s="587" t="s">
        <v>380</v>
      </c>
      <c r="J169" s="549"/>
      <c r="K169" s="550"/>
      <c r="L169" s="234"/>
      <c r="M169" s="233"/>
      <c r="N169" s="233"/>
      <c r="O169" s="235"/>
      <c r="P169" s="549">
        <f>SUM(P170:P170)</f>
        <v>1500000</v>
      </c>
      <c r="Q169" s="372" t="s">
        <v>167</v>
      </c>
      <c r="R169" s="334"/>
    </row>
    <row r="170" spans="1:18" ht="15.95" customHeight="1">
      <c r="A170" s="349"/>
      <c r="B170" s="76"/>
      <c r="C170" s="580"/>
      <c r="D170" s="480"/>
      <c r="E170" s="481"/>
      <c r="F170" s="482"/>
      <c r="G170" s="498"/>
      <c r="H170" s="499"/>
      <c r="I170" s="563" t="s">
        <v>381</v>
      </c>
      <c r="J170" s="87">
        <v>1500000</v>
      </c>
      <c r="K170" s="123" t="s">
        <v>167</v>
      </c>
      <c r="L170" s="86" t="s">
        <v>31</v>
      </c>
      <c r="M170" s="85">
        <v>1</v>
      </c>
      <c r="N170" s="85" t="s">
        <v>173</v>
      </c>
      <c r="O170" s="97" t="s">
        <v>170</v>
      </c>
      <c r="P170" s="87">
        <f>SUM(J170*M170)</f>
        <v>1500000</v>
      </c>
      <c r="Q170" s="372" t="s">
        <v>167</v>
      </c>
      <c r="R170" s="334"/>
    </row>
    <row r="171" spans="1:18" ht="15.95" customHeight="1">
      <c r="A171" s="349"/>
      <c r="B171" s="76"/>
      <c r="C171" s="580"/>
      <c r="D171" s="480"/>
      <c r="E171" s="481"/>
      <c r="F171" s="482"/>
      <c r="G171" s="498"/>
      <c r="H171" s="499"/>
      <c r="I171" s="588" t="s">
        <v>382</v>
      </c>
      <c r="J171" s="589"/>
      <c r="K171" s="589"/>
      <c r="L171" s="589"/>
      <c r="M171" s="589"/>
      <c r="N171" s="589"/>
      <c r="O171" s="235"/>
      <c r="P171" s="549">
        <f>SUM(P172:P173)</f>
        <v>700000</v>
      </c>
      <c r="Q171" s="372" t="s">
        <v>167</v>
      </c>
      <c r="R171" s="334"/>
    </row>
    <row r="172" spans="1:18" ht="15.95" customHeight="1">
      <c r="A172" s="349"/>
      <c r="B172" s="76"/>
      <c r="C172" s="580"/>
      <c r="D172" s="480"/>
      <c r="E172" s="481"/>
      <c r="F172" s="482"/>
      <c r="G172" s="498"/>
      <c r="H172" s="499"/>
      <c r="I172" s="563" t="s">
        <v>383</v>
      </c>
      <c r="J172" s="133">
        <v>500000</v>
      </c>
      <c r="K172" s="175" t="s">
        <v>167</v>
      </c>
      <c r="L172" s="135" t="s">
        <v>31</v>
      </c>
      <c r="M172" s="134">
        <v>1</v>
      </c>
      <c r="N172" s="134" t="s">
        <v>173</v>
      </c>
      <c r="O172" s="136" t="s">
        <v>170</v>
      </c>
      <c r="P172" s="133">
        <f>SUM(J172*M172)</f>
        <v>500000</v>
      </c>
      <c r="Q172" s="436" t="s">
        <v>167</v>
      </c>
      <c r="R172" s="334"/>
    </row>
    <row r="173" spans="1:18" ht="15.95" customHeight="1">
      <c r="A173" s="349"/>
      <c r="B173" s="76"/>
      <c r="C173" s="580"/>
      <c r="D173" s="480"/>
      <c r="E173" s="481"/>
      <c r="F173" s="482"/>
      <c r="G173" s="498"/>
      <c r="H173" s="499"/>
      <c r="I173" s="563" t="s">
        <v>384</v>
      </c>
      <c r="J173" s="133">
        <v>50000</v>
      </c>
      <c r="K173" s="175" t="s">
        <v>167</v>
      </c>
      <c r="L173" s="135" t="s">
        <v>31</v>
      </c>
      <c r="M173" s="134">
        <v>4</v>
      </c>
      <c r="N173" s="134" t="s">
        <v>173</v>
      </c>
      <c r="O173" s="136" t="s">
        <v>170</v>
      </c>
      <c r="P173" s="133">
        <f>SUM(J173*M173)</f>
        <v>200000</v>
      </c>
      <c r="Q173" s="436" t="s">
        <v>167</v>
      </c>
      <c r="R173" s="334"/>
    </row>
    <row r="174" spans="1:18" ht="15.95" customHeight="1">
      <c r="A174" s="349"/>
      <c r="B174" s="76"/>
      <c r="C174" s="580"/>
      <c r="D174" s="480"/>
      <c r="E174" s="481"/>
      <c r="F174" s="482"/>
      <c r="G174" s="498"/>
      <c r="H174" s="499"/>
      <c r="I174" s="587" t="s">
        <v>385</v>
      </c>
      <c r="J174" s="549"/>
      <c r="K174" s="550"/>
      <c r="L174" s="234"/>
      <c r="M174" s="233"/>
      <c r="N174" s="233"/>
      <c r="O174" s="235"/>
      <c r="P174" s="549">
        <f>SUM(P175:P176)</f>
        <v>1500000</v>
      </c>
      <c r="Q174" s="436" t="s">
        <v>167</v>
      </c>
      <c r="R174" s="334"/>
    </row>
    <row r="175" spans="1:18" ht="15.95" customHeight="1">
      <c r="A175" s="349"/>
      <c r="B175" s="76"/>
      <c r="C175" s="580"/>
      <c r="D175" s="480"/>
      <c r="E175" s="481"/>
      <c r="F175" s="482"/>
      <c r="G175" s="498"/>
      <c r="H175" s="499"/>
      <c r="I175" s="563" t="s">
        <v>386</v>
      </c>
      <c r="J175" s="87">
        <v>500000</v>
      </c>
      <c r="K175" s="123" t="s">
        <v>167</v>
      </c>
      <c r="L175" s="86" t="s">
        <v>31</v>
      </c>
      <c r="M175" s="85">
        <v>1</v>
      </c>
      <c r="N175" s="85" t="s">
        <v>173</v>
      </c>
      <c r="O175" s="97" t="s">
        <v>170</v>
      </c>
      <c r="P175" s="87">
        <f>SUM(J175*M175)</f>
        <v>500000</v>
      </c>
      <c r="Q175" s="372" t="s">
        <v>167</v>
      </c>
      <c r="R175" s="334"/>
    </row>
    <row r="176" spans="1:18" ht="15.95" customHeight="1">
      <c r="A176" s="349"/>
      <c r="B176" s="76"/>
      <c r="C176" s="580"/>
      <c r="D176" s="480"/>
      <c r="E176" s="481"/>
      <c r="F176" s="482"/>
      <c r="G176" s="498"/>
      <c r="H176" s="499"/>
      <c r="I176" s="563" t="s">
        <v>387</v>
      </c>
      <c r="J176" s="87">
        <v>1000000</v>
      </c>
      <c r="K176" s="123" t="s">
        <v>167</v>
      </c>
      <c r="L176" s="86" t="s">
        <v>31</v>
      </c>
      <c r="M176" s="85">
        <v>1</v>
      </c>
      <c r="N176" s="85" t="s">
        <v>173</v>
      </c>
      <c r="O176" s="97" t="s">
        <v>170</v>
      </c>
      <c r="P176" s="87">
        <f>SUM(J176*M176)</f>
        <v>1000000</v>
      </c>
      <c r="Q176" s="372" t="s">
        <v>167</v>
      </c>
      <c r="R176" s="334"/>
    </row>
    <row r="177" spans="1:18" ht="15.95" customHeight="1">
      <c r="A177" s="453" t="s">
        <v>347</v>
      </c>
      <c r="B177" s="573" t="s">
        <v>367</v>
      </c>
      <c r="C177" s="580"/>
      <c r="D177" s="480"/>
      <c r="E177" s="481"/>
      <c r="F177" s="482"/>
      <c r="G177" s="498"/>
      <c r="H177" s="499"/>
      <c r="I177" s="587" t="s">
        <v>388</v>
      </c>
      <c r="J177" s="549"/>
      <c r="K177" s="550"/>
      <c r="L177" s="234"/>
      <c r="M177" s="233"/>
      <c r="N177" s="233"/>
      <c r="O177" s="235"/>
      <c r="P177" s="549">
        <f>SUM(P178:P180)</f>
        <v>3000000</v>
      </c>
      <c r="Q177" s="372" t="s">
        <v>167</v>
      </c>
      <c r="R177" s="334"/>
    </row>
    <row r="178" spans="1:18" ht="15.95" customHeight="1">
      <c r="A178" s="349"/>
      <c r="B178" s="577" t="s">
        <v>368</v>
      </c>
      <c r="C178" s="580"/>
      <c r="D178" s="480"/>
      <c r="E178" s="481"/>
      <c r="F178" s="482"/>
      <c r="G178" s="498"/>
      <c r="H178" s="499"/>
      <c r="I178" s="563" t="s">
        <v>389</v>
      </c>
      <c r="J178" s="87">
        <v>600000</v>
      </c>
      <c r="K178" s="123" t="s">
        <v>167</v>
      </c>
      <c r="L178" s="86" t="s">
        <v>31</v>
      </c>
      <c r="M178" s="85">
        <v>1</v>
      </c>
      <c r="N178" s="85" t="s">
        <v>173</v>
      </c>
      <c r="O178" s="97" t="s">
        <v>170</v>
      </c>
      <c r="P178" s="87">
        <f>SUM(J178*M178)</f>
        <v>600000</v>
      </c>
      <c r="Q178" s="372" t="s">
        <v>167</v>
      </c>
      <c r="R178" s="334"/>
    </row>
    <row r="179" spans="1:18" ht="15.95" customHeight="1">
      <c r="A179" s="349"/>
      <c r="B179" s="577" t="s">
        <v>370</v>
      </c>
      <c r="C179" s="580"/>
      <c r="D179" s="480"/>
      <c r="E179" s="481"/>
      <c r="F179" s="482"/>
      <c r="G179" s="498"/>
      <c r="H179" s="499"/>
      <c r="I179" s="563" t="s">
        <v>390</v>
      </c>
      <c r="J179" s="87">
        <v>400000</v>
      </c>
      <c r="K179" s="123" t="s">
        <v>167</v>
      </c>
      <c r="L179" s="86" t="s">
        <v>31</v>
      </c>
      <c r="M179" s="85">
        <v>1</v>
      </c>
      <c r="N179" s="85" t="s">
        <v>173</v>
      </c>
      <c r="O179" s="97" t="s">
        <v>170</v>
      </c>
      <c r="P179" s="87">
        <f>SUM(J179*M179)</f>
        <v>400000</v>
      </c>
      <c r="Q179" s="372" t="s">
        <v>167</v>
      </c>
      <c r="R179" s="334"/>
    </row>
    <row r="180" spans="1:18" ht="15.95" customHeight="1">
      <c r="A180" s="349"/>
      <c r="B180" s="577" t="s">
        <v>372</v>
      </c>
      <c r="C180" s="580"/>
      <c r="D180" s="480"/>
      <c r="E180" s="481"/>
      <c r="F180" s="482"/>
      <c r="G180" s="498"/>
      <c r="H180" s="499"/>
      <c r="I180" s="563" t="s">
        <v>391</v>
      </c>
      <c r="J180" s="87">
        <v>2000000</v>
      </c>
      <c r="K180" s="123" t="s">
        <v>167</v>
      </c>
      <c r="L180" s="86" t="s">
        <v>31</v>
      </c>
      <c r="M180" s="85">
        <v>1</v>
      </c>
      <c r="N180" s="85" t="s">
        <v>173</v>
      </c>
      <c r="O180" s="97" t="s">
        <v>170</v>
      </c>
      <c r="P180" s="87">
        <f>SUM(J180*M180)</f>
        <v>2000000</v>
      </c>
      <c r="Q180" s="372" t="s">
        <v>167</v>
      </c>
      <c r="R180" s="334"/>
    </row>
    <row r="181" spans="1:18" ht="15.95" customHeight="1">
      <c r="A181" s="349"/>
      <c r="B181" s="590"/>
      <c r="C181" s="580"/>
      <c r="D181" s="480"/>
      <c r="E181" s="481"/>
      <c r="F181" s="482"/>
      <c r="G181" s="498"/>
      <c r="H181" s="499"/>
      <c r="I181" s="587" t="s">
        <v>392</v>
      </c>
      <c r="J181" s="549"/>
      <c r="K181" s="550"/>
      <c r="L181" s="234"/>
      <c r="M181" s="233"/>
      <c r="N181" s="233"/>
      <c r="O181" s="235"/>
      <c r="P181" s="549">
        <f>SUM(P182:P183)</f>
        <v>2900000</v>
      </c>
      <c r="Q181" s="372" t="s">
        <v>167</v>
      </c>
      <c r="R181" s="334"/>
    </row>
    <row r="182" spans="1:18" ht="15.95" customHeight="1">
      <c r="A182" s="349"/>
      <c r="B182" s="590"/>
      <c r="C182" s="580"/>
      <c r="D182" s="480"/>
      <c r="E182" s="481"/>
      <c r="F182" s="482"/>
      <c r="G182" s="498"/>
      <c r="H182" s="499"/>
      <c r="I182" s="563" t="s">
        <v>393</v>
      </c>
      <c r="J182" s="87">
        <v>900000</v>
      </c>
      <c r="K182" s="123" t="s">
        <v>167</v>
      </c>
      <c r="L182" s="86" t="s">
        <v>31</v>
      </c>
      <c r="M182" s="85">
        <v>1</v>
      </c>
      <c r="N182" s="85" t="s">
        <v>173</v>
      </c>
      <c r="O182" s="97" t="s">
        <v>170</v>
      </c>
      <c r="P182" s="87">
        <f>SUM(J182*M182)</f>
        <v>900000</v>
      </c>
      <c r="Q182" s="372" t="s">
        <v>167</v>
      </c>
      <c r="R182" s="334"/>
    </row>
    <row r="183" spans="1:18" ht="15.95" customHeight="1">
      <c r="A183" s="349"/>
      <c r="B183" s="76"/>
      <c r="C183" s="580"/>
      <c r="D183" s="480"/>
      <c r="E183" s="481"/>
      <c r="F183" s="482"/>
      <c r="G183" s="498"/>
      <c r="H183" s="499"/>
      <c r="I183" s="563" t="s">
        <v>394</v>
      </c>
      <c r="J183" s="87">
        <v>2000000</v>
      </c>
      <c r="K183" s="123" t="s">
        <v>167</v>
      </c>
      <c r="L183" s="86" t="s">
        <v>31</v>
      </c>
      <c r="M183" s="85">
        <v>1</v>
      </c>
      <c r="N183" s="85" t="s">
        <v>173</v>
      </c>
      <c r="O183" s="97" t="s">
        <v>170</v>
      </c>
      <c r="P183" s="87">
        <f>SUM(J183*M183)</f>
        <v>2000000</v>
      </c>
      <c r="Q183" s="372" t="s">
        <v>167</v>
      </c>
      <c r="R183" s="334"/>
    </row>
    <row r="184" spans="1:18" ht="15.95" customHeight="1">
      <c r="A184" s="349"/>
      <c r="B184" s="76"/>
      <c r="C184" s="580"/>
      <c r="D184" s="480"/>
      <c r="E184" s="481"/>
      <c r="F184" s="482"/>
      <c r="G184" s="498"/>
      <c r="H184" s="499"/>
      <c r="I184" s="588" t="s">
        <v>395</v>
      </c>
      <c r="J184" s="589"/>
      <c r="K184" s="550"/>
      <c r="L184" s="234"/>
      <c r="M184" s="233"/>
      <c r="N184" s="233"/>
      <c r="O184" s="235"/>
      <c r="P184" s="549">
        <f>+P185</f>
        <v>1500000</v>
      </c>
      <c r="Q184" s="372" t="s">
        <v>167</v>
      </c>
      <c r="R184" s="334"/>
    </row>
    <row r="185" spans="1:18" ht="15.95" customHeight="1">
      <c r="A185" s="349"/>
      <c r="B185" s="76"/>
      <c r="C185" s="580"/>
      <c r="D185" s="480"/>
      <c r="E185" s="481"/>
      <c r="F185" s="482"/>
      <c r="G185" s="498"/>
      <c r="H185" s="499"/>
      <c r="I185" s="563" t="s">
        <v>396</v>
      </c>
      <c r="J185" s="87">
        <v>1500000</v>
      </c>
      <c r="K185" s="123" t="s">
        <v>167</v>
      </c>
      <c r="L185" s="86" t="s">
        <v>31</v>
      </c>
      <c r="M185" s="85">
        <v>1</v>
      </c>
      <c r="N185" s="85" t="s">
        <v>173</v>
      </c>
      <c r="O185" s="97" t="s">
        <v>170</v>
      </c>
      <c r="P185" s="87">
        <f>SUM(J185*M185)</f>
        <v>1500000</v>
      </c>
      <c r="Q185" s="372" t="s">
        <v>167</v>
      </c>
      <c r="R185" s="334"/>
    </row>
    <row r="186" spans="1:18" ht="15.95" customHeight="1">
      <c r="A186" s="349"/>
      <c r="B186" s="76"/>
      <c r="C186" s="580"/>
      <c r="D186" s="480"/>
      <c r="E186" s="481"/>
      <c r="F186" s="482"/>
      <c r="G186" s="498"/>
      <c r="H186" s="499"/>
      <c r="I186" s="587" t="s">
        <v>397</v>
      </c>
      <c r="J186" s="549"/>
      <c r="K186" s="550"/>
      <c r="L186" s="234"/>
      <c r="M186" s="233"/>
      <c r="N186" s="233"/>
      <c r="O186" s="235"/>
      <c r="P186" s="549">
        <f>SUM(P187:P187)</f>
        <v>600000</v>
      </c>
      <c r="Q186" s="372" t="s">
        <v>167</v>
      </c>
      <c r="R186" s="334"/>
    </row>
    <row r="187" spans="1:18" ht="16.5" customHeight="1">
      <c r="A187" s="349"/>
      <c r="B187" s="76"/>
      <c r="C187" s="580"/>
      <c r="D187" s="480"/>
      <c r="E187" s="481"/>
      <c r="F187" s="482"/>
      <c r="G187" s="498"/>
      <c r="H187" s="499"/>
      <c r="I187" s="563" t="s">
        <v>398</v>
      </c>
      <c r="J187" s="87">
        <v>600000</v>
      </c>
      <c r="K187" s="123" t="s">
        <v>167</v>
      </c>
      <c r="L187" s="86" t="s">
        <v>31</v>
      </c>
      <c r="M187" s="85">
        <v>1</v>
      </c>
      <c r="N187" s="85" t="s">
        <v>173</v>
      </c>
      <c r="O187" s="97" t="s">
        <v>170</v>
      </c>
      <c r="P187" s="87">
        <f>SUM(J187*M187)</f>
        <v>600000</v>
      </c>
      <c r="Q187" s="372" t="s">
        <v>167</v>
      </c>
      <c r="R187" s="334"/>
    </row>
    <row r="188" spans="1:18" ht="16.5" customHeight="1">
      <c r="A188" s="349"/>
      <c r="B188" s="76"/>
      <c r="C188" s="580"/>
      <c r="D188" s="480"/>
      <c r="E188" s="481"/>
      <c r="F188" s="591"/>
      <c r="G188" s="498"/>
      <c r="H188" s="499"/>
      <c r="I188" s="587" t="s">
        <v>399</v>
      </c>
      <c r="J188" s="87"/>
      <c r="K188" s="123"/>
      <c r="L188" s="86"/>
      <c r="M188" s="85"/>
      <c r="N188" s="85"/>
      <c r="O188" s="97"/>
      <c r="P188" s="549">
        <v>600000</v>
      </c>
      <c r="Q188" s="372" t="s">
        <v>160</v>
      </c>
      <c r="R188" s="334"/>
    </row>
    <row r="189" spans="1:18" ht="16.5" customHeight="1">
      <c r="A189" s="349"/>
      <c r="B189" s="76"/>
      <c r="C189" s="592"/>
      <c r="D189" s="485"/>
      <c r="E189" s="486"/>
      <c r="F189" s="591"/>
      <c r="G189" s="518"/>
      <c r="H189" s="519"/>
      <c r="I189" s="593" t="s">
        <v>400</v>
      </c>
      <c r="J189" s="87">
        <v>600000</v>
      </c>
      <c r="K189" s="123" t="s">
        <v>167</v>
      </c>
      <c r="L189" s="86" t="s">
        <v>31</v>
      </c>
      <c r="M189" s="85">
        <v>1</v>
      </c>
      <c r="N189" s="85" t="s">
        <v>173</v>
      </c>
      <c r="O189" s="97" t="s">
        <v>170</v>
      </c>
      <c r="P189" s="549">
        <v>600000</v>
      </c>
      <c r="Q189" s="399" t="s">
        <v>160</v>
      </c>
      <c r="R189" s="334"/>
    </row>
    <row r="190" spans="1:18" ht="15.95" customHeight="1">
      <c r="A190" s="349"/>
      <c r="B190" s="594"/>
      <c r="C190" s="227" t="s">
        <v>401</v>
      </c>
      <c r="D190" s="491">
        <v>2000</v>
      </c>
      <c r="E190" s="492">
        <f>+P190/1000</f>
        <v>2000</v>
      </c>
      <c r="F190" s="378">
        <v>2000</v>
      </c>
      <c r="G190" s="493">
        <f>+E190-D190</f>
        <v>0</v>
      </c>
      <c r="H190" s="494">
        <f t="shared" ref="H190:H198" si="13">+G190/D190*100</f>
        <v>0</v>
      </c>
      <c r="I190" s="595"/>
      <c r="J190" s="105"/>
      <c r="K190" s="127"/>
      <c r="L190" s="104"/>
      <c r="M190" s="75" t="s">
        <v>177</v>
      </c>
      <c r="N190" s="75"/>
      <c r="O190" s="75"/>
      <c r="P190" s="105">
        <f>+P191+P192</f>
        <v>2000000</v>
      </c>
      <c r="Q190" s="365" t="s">
        <v>160</v>
      </c>
      <c r="R190" s="334"/>
    </row>
    <row r="191" spans="1:18" ht="15.95" customHeight="1">
      <c r="A191" s="349"/>
      <c r="B191" s="594"/>
      <c r="C191" s="240"/>
      <c r="D191" s="496"/>
      <c r="E191" s="497"/>
      <c r="F191" s="380"/>
      <c r="G191" s="498">
        <f>+E191-D191</f>
        <v>0</v>
      </c>
      <c r="H191" s="499" t="e">
        <f t="shared" si="13"/>
        <v>#DIV/0!</v>
      </c>
      <c r="I191" s="596" t="s">
        <v>402</v>
      </c>
      <c r="J191" s="87">
        <v>1000000</v>
      </c>
      <c r="K191" s="123" t="s">
        <v>167</v>
      </c>
      <c r="L191" s="86" t="s">
        <v>31</v>
      </c>
      <c r="M191" s="85">
        <v>1</v>
      </c>
      <c r="N191" s="85" t="s">
        <v>173</v>
      </c>
      <c r="O191" s="97" t="s">
        <v>170</v>
      </c>
      <c r="P191" s="87">
        <v>1000000</v>
      </c>
      <c r="Q191" s="372" t="s">
        <v>160</v>
      </c>
      <c r="R191" s="334"/>
    </row>
    <row r="192" spans="1:18" ht="15.95" customHeight="1">
      <c r="A192" s="349"/>
      <c r="B192" s="590"/>
      <c r="C192" s="244"/>
      <c r="D192" s="516"/>
      <c r="E192" s="517"/>
      <c r="F192" s="385"/>
      <c r="G192" s="518">
        <f>+E192-D192</f>
        <v>0</v>
      </c>
      <c r="H192" s="519" t="e">
        <f t="shared" si="13"/>
        <v>#DIV/0!</v>
      </c>
      <c r="I192" s="597" t="s">
        <v>403</v>
      </c>
      <c r="J192" s="190">
        <v>1000000</v>
      </c>
      <c r="K192" s="397" t="s">
        <v>167</v>
      </c>
      <c r="L192" s="192" t="s">
        <v>31</v>
      </c>
      <c r="M192" s="191">
        <v>1</v>
      </c>
      <c r="N192" s="191" t="s">
        <v>169</v>
      </c>
      <c r="O192" s="193" t="s">
        <v>170</v>
      </c>
      <c r="P192" s="190">
        <f>SUM(J192*M192)</f>
        <v>1000000</v>
      </c>
      <c r="Q192" s="399" t="s">
        <v>167</v>
      </c>
      <c r="R192" s="334"/>
    </row>
    <row r="193" spans="1:18" ht="15.95" customHeight="1">
      <c r="A193" s="349"/>
      <c r="B193" s="76"/>
      <c r="C193" s="598" t="s">
        <v>404</v>
      </c>
      <c r="D193" s="491">
        <v>3360</v>
      </c>
      <c r="E193" s="492">
        <f>+P193/1000</f>
        <v>3360</v>
      </c>
      <c r="F193" s="378">
        <v>4390</v>
      </c>
      <c r="G193" s="493">
        <f>+E193-D193</f>
        <v>0</v>
      </c>
      <c r="H193" s="494">
        <f t="shared" si="13"/>
        <v>0</v>
      </c>
      <c r="I193" s="384"/>
      <c r="J193" s="105"/>
      <c r="K193" s="127"/>
      <c r="L193" s="104"/>
      <c r="M193" s="75" t="s">
        <v>177</v>
      </c>
      <c r="N193" s="75"/>
      <c r="O193" s="75"/>
      <c r="P193" s="105">
        <f>SUM(P194:P195)</f>
        <v>3360000</v>
      </c>
      <c r="Q193" s="365" t="s">
        <v>160</v>
      </c>
      <c r="R193" s="334"/>
    </row>
    <row r="194" spans="1:18" ht="15.95" customHeight="1">
      <c r="A194" s="349"/>
      <c r="B194" s="76"/>
      <c r="C194" s="599"/>
      <c r="D194" s="496"/>
      <c r="E194" s="497"/>
      <c r="F194" s="380"/>
      <c r="G194" s="498"/>
      <c r="H194" s="499"/>
      <c r="I194" s="83" t="s">
        <v>405</v>
      </c>
      <c r="J194" s="87">
        <v>30000</v>
      </c>
      <c r="K194" s="123" t="s">
        <v>167</v>
      </c>
      <c r="L194" s="86" t="s">
        <v>31</v>
      </c>
      <c r="M194" s="85">
        <v>12</v>
      </c>
      <c r="N194" s="85" t="s">
        <v>173</v>
      </c>
      <c r="O194" s="97" t="s">
        <v>170</v>
      </c>
      <c r="P194" s="87">
        <f>J194*M194</f>
        <v>360000</v>
      </c>
      <c r="Q194" s="372" t="s">
        <v>167</v>
      </c>
      <c r="R194" s="334"/>
    </row>
    <row r="195" spans="1:18" ht="15.95" customHeight="1">
      <c r="A195" s="349"/>
      <c r="B195" s="76"/>
      <c r="C195" s="599"/>
      <c r="D195" s="496"/>
      <c r="E195" s="497"/>
      <c r="F195" s="380"/>
      <c r="G195" s="498"/>
      <c r="H195" s="499"/>
      <c r="I195" s="210" t="s">
        <v>406</v>
      </c>
      <c r="J195" s="87">
        <v>3000000</v>
      </c>
      <c r="K195" s="123" t="s">
        <v>167</v>
      </c>
      <c r="L195" s="86" t="s">
        <v>31</v>
      </c>
      <c r="M195" s="85">
        <v>1</v>
      </c>
      <c r="N195" s="85" t="s">
        <v>173</v>
      </c>
      <c r="O195" s="97" t="s">
        <v>170</v>
      </c>
      <c r="P195" s="87">
        <f>SUM(J195*M195)</f>
        <v>3000000</v>
      </c>
      <c r="Q195" s="372" t="s">
        <v>167</v>
      </c>
      <c r="R195" s="334"/>
    </row>
    <row r="196" spans="1:18" ht="20.100000000000001" customHeight="1">
      <c r="A196" s="349" t="s">
        <v>146</v>
      </c>
      <c r="B196" s="53" t="s">
        <v>407</v>
      </c>
      <c r="C196" s="223" t="s">
        <v>164</v>
      </c>
      <c r="D196" s="552">
        <f>+D197+D203+D207</f>
        <v>98235</v>
      </c>
      <c r="E196" s="55">
        <f>SUM(E197:E208)</f>
        <v>107705</v>
      </c>
      <c r="F196" s="362" t="e">
        <f>+#REF!+F197+F203+#REF!+F207</f>
        <v>#REF!</v>
      </c>
      <c r="G196" s="553">
        <f t="shared" ref="G196:G213" si="14">+E196-D196</f>
        <v>9470</v>
      </c>
      <c r="H196" s="554">
        <f t="shared" si="13"/>
        <v>9.6401486231994706</v>
      </c>
      <c r="I196" s="419"/>
      <c r="J196" s="73"/>
      <c r="K196" s="127"/>
      <c r="L196" s="104"/>
      <c r="M196" s="74"/>
      <c r="N196" s="74"/>
      <c r="O196" s="264"/>
      <c r="P196" s="73">
        <f>SUM(P197,P203,P207)</f>
        <v>107705000</v>
      </c>
      <c r="Q196" s="365" t="s">
        <v>160</v>
      </c>
      <c r="R196" s="334"/>
    </row>
    <row r="197" spans="1:18" ht="15.95" customHeight="1">
      <c r="A197" s="349"/>
      <c r="B197" s="76"/>
      <c r="C197" s="598" t="s">
        <v>408</v>
      </c>
      <c r="D197" s="491">
        <v>46225</v>
      </c>
      <c r="E197" s="492">
        <f>+P197/1000</f>
        <v>55695</v>
      </c>
      <c r="F197" s="378">
        <v>14521</v>
      </c>
      <c r="G197" s="493">
        <f t="shared" si="14"/>
        <v>9470</v>
      </c>
      <c r="H197" s="494">
        <f t="shared" si="13"/>
        <v>20.48674959437534</v>
      </c>
      <c r="I197" s="419"/>
      <c r="J197" s="105"/>
      <c r="K197" s="127"/>
      <c r="L197" s="104"/>
      <c r="M197" s="75" t="s">
        <v>177</v>
      </c>
      <c r="N197" s="75"/>
      <c r="O197" s="75"/>
      <c r="P197" s="105">
        <f>SUM(P198:P202)</f>
        <v>55695000</v>
      </c>
      <c r="Q197" s="365" t="s">
        <v>167</v>
      </c>
      <c r="R197" s="334"/>
    </row>
    <row r="198" spans="1:18" ht="15.95" customHeight="1">
      <c r="A198" s="349"/>
      <c r="B198" s="76"/>
      <c r="C198" s="600"/>
      <c r="D198" s="496"/>
      <c r="E198" s="497"/>
      <c r="F198" s="380"/>
      <c r="G198" s="498">
        <f t="shared" si="14"/>
        <v>0</v>
      </c>
      <c r="H198" s="499" t="e">
        <f t="shared" si="13"/>
        <v>#DIV/0!</v>
      </c>
      <c r="I198" s="601" t="s">
        <v>409</v>
      </c>
      <c r="J198" s="133">
        <v>9640000</v>
      </c>
      <c r="K198" s="175" t="s">
        <v>167</v>
      </c>
      <c r="L198" s="135" t="s">
        <v>31</v>
      </c>
      <c r="M198" s="134">
        <v>1</v>
      </c>
      <c r="N198" s="85" t="s">
        <v>254</v>
      </c>
      <c r="O198" s="97" t="s">
        <v>170</v>
      </c>
      <c r="P198" s="87">
        <f>SUM(J198*M198)</f>
        <v>9640000</v>
      </c>
      <c r="Q198" s="372" t="s">
        <v>167</v>
      </c>
      <c r="R198" s="472" t="s">
        <v>410</v>
      </c>
    </row>
    <row r="199" spans="1:18" ht="15.95" customHeight="1">
      <c r="A199" s="349"/>
      <c r="B199" s="76"/>
      <c r="C199" s="600"/>
      <c r="D199" s="496"/>
      <c r="E199" s="497"/>
      <c r="F199" s="380"/>
      <c r="G199" s="498"/>
      <c r="H199" s="499"/>
      <c r="I199" s="601" t="s">
        <v>411</v>
      </c>
      <c r="J199" s="133">
        <v>5090000</v>
      </c>
      <c r="K199" s="175" t="s">
        <v>160</v>
      </c>
      <c r="L199" s="135" t="s">
        <v>31</v>
      </c>
      <c r="M199" s="134">
        <v>1</v>
      </c>
      <c r="N199" s="85" t="s">
        <v>412</v>
      </c>
      <c r="O199" s="85" t="s">
        <v>271</v>
      </c>
      <c r="P199" s="87">
        <f>SUM(J199*M199)</f>
        <v>5090000</v>
      </c>
      <c r="Q199" s="372" t="s">
        <v>160</v>
      </c>
      <c r="R199" s="472" t="s">
        <v>413</v>
      </c>
    </row>
    <row r="200" spans="1:18" ht="15.95" customHeight="1">
      <c r="A200" s="349"/>
      <c r="B200" s="76"/>
      <c r="C200" s="600"/>
      <c r="D200" s="496"/>
      <c r="E200" s="497"/>
      <c r="F200" s="380"/>
      <c r="G200" s="498"/>
      <c r="H200" s="499"/>
      <c r="I200" s="601" t="s">
        <v>414</v>
      </c>
      <c r="J200" s="133">
        <v>11000000</v>
      </c>
      <c r="K200" s="175" t="s">
        <v>167</v>
      </c>
      <c r="L200" s="135" t="s">
        <v>31</v>
      </c>
      <c r="M200" s="134">
        <v>3</v>
      </c>
      <c r="N200" s="85" t="s">
        <v>173</v>
      </c>
      <c r="O200" s="97" t="s">
        <v>170</v>
      </c>
      <c r="P200" s="87">
        <f>SUM(J200*M200)</f>
        <v>33000000</v>
      </c>
      <c r="Q200" s="372" t="s">
        <v>167</v>
      </c>
      <c r="R200" s="472" t="s">
        <v>415</v>
      </c>
    </row>
    <row r="201" spans="1:18" ht="15.95" customHeight="1">
      <c r="A201" s="349"/>
      <c r="B201" s="76"/>
      <c r="C201" s="600"/>
      <c r="D201" s="496"/>
      <c r="E201" s="497"/>
      <c r="F201" s="380"/>
      <c r="G201" s="498"/>
      <c r="H201" s="499"/>
      <c r="I201" s="601" t="s">
        <v>416</v>
      </c>
      <c r="J201" s="133">
        <v>1070000</v>
      </c>
      <c r="K201" s="175" t="s">
        <v>167</v>
      </c>
      <c r="L201" s="135" t="s">
        <v>31</v>
      </c>
      <c r="M201" s="134">
        <v>1</v>
      </c>
      <c r="N201" s="85" t="s">
        <v>254</v>
      </c>
      <c r="O201" s="97" t="s">
        <v>170</v>
      </c>
      <c r="P201" s="87">
        <f>SUM(J201*M201)</f>
        <v>1070000</v>
      </c>
      <c r="Q201" s="372" t="s">
        <v>167</v>
      </c>
      <c r="R201" s="472" t="s">
        <v>417</v>
      </c>
    </row>
    <row r="202" spans="1:18" ht="15.95" customHeight="1">
      <c r="A202" s="349"/>
      <c r="B202" s="76"/>
      <c r="C202" s="600"/>
      <c r="D202" s="496"/>
      <c r="E202" s="497"/>
      <c r="F202" s="380"/>
      <c r="G202" s="498"/>
      <c r="H202" s="499"/>
      <c r="I202" s="601" t="s">
        <v>418</v>
      </c>
      <c r="J202" s="133">
        <v>6895000</v>
      </c>
      <c r="K202" s="175" t="s">
        <v>160</v>
      </c>
      <c r="L202" s="135" t="s">
        <v>31</v>
      </c>
      <c r="M202" s="134">
        <v>1</v>
      </c>
      <c r="N202" s="85" t="s">
        <v>254</v>
      </c>
      <c r="O202" s="97" t="s">
        <v>170</v>
      </c>
      <c r="P202" s="87">
        <f>SUM(J202*M202)</f>
        <v>6895000</v>
      </c>
      <c r="Q202" s="372" t="s">
        <v>167</v>
      </c>
      <c r="R202" s="472" t="s">
        <v>419</v>
      </c>
    </row>
    <row r="203" spans="1:18" ht="15.95" customHeight="1">
      <c r="A203" s="349" t="s">
        <v>146</v>
      </c>
      <c r="B203" s="76" t="s">
        <v>146</v>
      </c>
      <c r="C203" s="598" t="s">
        <v>420</v>
      </c>
      <c r="D203" s="491">
        <v>51670</v>
      </c>
      <c r="E203" s="492">
        <f>+P203/1000</f>
        <v>51670</v>
      </c>
      <c r="F203" s="378">
        <v>22925</v>
      </c>
      <c r="G203" s="493">
        <f t="shared" si="14"/>
        <v>0</v>
      </c>
      <c r="H203" s="494">
        <f>+G203/D203*100</f>
        <v>0</v>
      </c>
      <c r="I203" s="419"/>
      <c r="J203" s="73"/>
      <c r="K203" s="127"/>
      <c r="L203" s="104"/>
      <c r="M203" s="75" t="s">
        <v>177</v>
      </c>
      <c r="N203" s="75"/>
      <c r="O203" s="75"/>
      <c r="P203" s="73">
        <f>SUM(P204:P206)</f>
        <v>51670000</v>
      </c>
      <c r="Q203" s="365" t="s">
        <v>167</v>
      </c>
      <c r="R203" s="472"/>
    </row>
    <row r="204" spans="1:18" ht="15.95" customHeight="1">
      <c r="A204" s="349"/>
      <c r="B204" s="76"/>
      <c r="C204" s="599"/>
      <c r="D204" s="496"/>
      <c r="E204" s="497"/>
      <c r="F204" s="380"/>
      <c r="G204" s="498"/>
      <c r="H204" s="499"/>
      <c r="I204" s="601" t="s">
        <v>421</v>
      </c>
      <c r="J204" s="133">
        <v>1290000</v>
      </c>
      <c r="K204" s="175" t="s">
        <v>167</v>
      </c>
      <c r="L204" s="135" t="s">
        <v>31</v>
      </c>
      <c r="M204" s="134">
        <v>2</v>
      </c>
      <c r="N204" s="134" t="s">
        <v>173</v>
      </c>
      <c r="O204" s="97" t="s">
        <v>170</v>
      </c>
      <c r="P204" s="87">
        <f>SUM(J204*M204)</f>
        <v>2580000</v>
      </c>
      <c r="Q204" s="372" t="s">
        <v>167</v>
      </c>
      <c r="R204" s="472" t="s">
        <v>422</v>
      </c>
    </row>
    <row r="205" spans="1:18" ht="15.95" customHeight="1">
      <c r="A205" s="349"/>
      <c r="B205" s="76"/>
      <c r="C205" s="599"/>
      <c r="D205" s="496"/>
      <c r="E205" s="497"/>
      <c r="F205" s="380"/>
      <c r="G205" s="498"/>
      <c r="H205" s="499"/>
      <c r="I205" s="601" t="s">
        <v>423</v>
      </c>
      <c r="J205" s="133">
        <v>890000</v>
      </c>
      <c r="K205" s="175" t="s">
        <v>167</v>
      </c>
      <c r="L205" s="135" t="s">
        <v>31</v>
      </c>
      <c r="M205" s="134">
        <v>1</v>
      </c>
      <c r="N205" s="134" t="s">
        <v>173</v>
      </c>
      <c r="O205" s="97" t="s">
        <v>170</v>
      </c>
      <c r="P205" s="87">
        <f>SUM(J205*M205)</f>
        <v>890000</v>
      </c>
      <c r="Q205" s="372" t="s">
        <v>167</v>
      </c>
      <c r="R205" s="472" t="s">
        <v>424</v>
      </c>
    </row>
    <row r="206" spans="1:18" ht="15.95" customHeight="1">
      <c r="A206" s="349"/>
      <c r="B206" s="76"/>
      <c r="C206" s="599"/>
      <c r="D206" s="496"/>
      <c r="E206" s="497"/>
      <c r="F206" s="380"/>
      <c r="G206" s="498"/>
      <c r="H206" s="499"/>
      <c r="I206" s="601" t="s">
        <v>425</v>
      </c>
      <c r="J206" s="133">
        <v>48200000</v>
      </c>
      <c r="K206" s="175" t="s">
        <v>167</v>
      </c>
      <c r="L206" s="135" t="s">
        <v>31</v>
      </c>
      <c r="M206" s="134">
        <v>1</v>
      </c>
      <c r="N206" s="134" t="s">
        <v>173</v>
      </c>
      <c r="O206" s="85" t="s">
        <v>271</v>
      </c>
      <c r="P206" s="87">
        <f>SUM(J206*M206)</f>
        <v>48200000</v>
      </c>
      <c r="Q206" s="372" t="s">
        <v>160</v>
      </c>
      <c r="R206" s="472" t="s">
        <v>426</v>
      </c>
    </row>
    <row r="207" spans="1:18" ht="15.95" customHeight="1">
      <c r="A207" s="349"/>
      <c r="B207" s="76"/>
      <c r="C207" s="602" t="s">
        <v>427</v>
      </c>
      <c r="D207" s="491">
        <v>340</v>
      </c>
      <c r="E207" s="492">
        <f>+P207/1000</f>
        <v>340</v>
      </c>
      <c r="F207" s="378">
        <v>346</v>
      </c>
      <c r="G207" s="493">
        <f t="shared" si="14"/>
        <v>0</v>
      </c>
      <c r="H207" s="494">
        <f>+G207/D207*100</f>
        <v>0</v>
      </c>
      <c r="I207" s="419"/>
      <c r="J207" s="105"/>
      <c r="K207" s="127"/>
      <c r="L207" s="104"/>
      <c r="M207" s="75" t="s">
        <v>177</v>
      </c>
      <c r="N207" s="75"/>
      <c r="O207" s="75"/>
      <c r="P207" s="105">
        <f>SUM(P208:P208)</f>
        <v>340000</v>
      </c>
      <c r="Q207" s="365" t="s">
        <v>167</v>
      </c>
      <c r="R207" s="334"/>
    </row>
    <row r="208" spans="1:18" ht="19.5" customHeight="1">
      <c r="A208" s="349"/>
      <c r="B208" s="214"/>
      <c r="C208" s="603"/>
      <c r="D208" s="516"/>
      <c r="E208" s="517"/>
      <c r="F208" s="385"/>
      <c r="G208" s="518"/>
      <c r="H208" s="519"/>
      <c r="I208" s="420" t="s">
        <v>428</v>
      </c>
      <c r="J208" s="190">
        <v>170000</v>
      </c>
      <c r="K208" s="397" t="s">
        <v>167</v>
      </c>
      <c r="L208" s="192" t="s">
        <v>31</v>
      </c>
      <c r="M208" s="191">
        <v>2</v>
      </c>
      <c r="N208" s="191" t="s">
        <v>173</v>
      </c>
      <c r="O208" s="193" t="s">
        <v>170</v>
      </c>
      <c r="P208" s="190">
        <f>SUM(J208*M208)</f>
        <v>340000</v>
      </c>
      <c r="Q208" s="399" t="s">
        <v>167</v>
      </c>
      <c r="R208" s="334"/>
    </row>
    <row r="209" spans="1:18" ht="20.100000000000001" customHeight="1">
      <c r="A209" s="453" t="s">
        <v>347</v>
      </c>
      <c r="B209" s="53" t="s">
        <v>429</v>
      </c>
      <c r="C209" s="223" t="s">
        <v>164</v>
      </c>
      <c r="D209" s="552">
        <f>SUM(D210:D226)</f>
        <v>42700</v>
      </c>
      <c r="E209" s="55">
        <f>SUM(E210:E226)</f>
        <v>42700</v>
      </c>
      <c r="F209" s="362">
        <f>SUM(F210:F226)</f>
        <v>24871</v>
      </c>
      <c r="G209" s="553">
        <f t="shared" si="14"/>
        <v>0</v>
      </c>
      <c r="H209" s="554">
        <f>+G209/D209*100</f>
        <v>0</v>
      </c>
      <c r="I209" s="547"/>
      <c r="J209" s="258"/>
      <c r="K209" s="114"/>
      <c r="L209" s="259"/>
      <c r="M209" s="115"/>
      <c r="N209" s="115"/>
      <c r="O209" s="260"/>
      <c r="P209" s="258">
        <f>SUM(P210,P215,P219,P225)</f>
        <v>42700000</v>
      </c>
      <c r="Q209" s="358" t="s">
        <v>160</v>
      </c>
      <c r="R209" s="334"/>
    </row>
    <row r="210" spans="1:18" ht="15.95" customHeight="1">
      <c r="A210" s="349"/>
      <c r="B210" s="76"/>
      <c r="C210" s="602" t="s">
        <v>430</v>
      </c>
      <c r="D210" s="491">
        <v>18300</v>
      </c>
      <c r="E210" s="492">
        <f>+P210/1000</f>
        <v>18300</v>
      </c>
      <c r="F210" s="378">
        <v>300</v>
      </c>
      <c r="G210" s="493">
        <f t="shared" si="14"/>
        <v>0</v>
      </c>
      <c r="H210" s="494">
        <f>+G210/D210*100</f>
        <v>0</v>
      </c>
      <c r="I210" s="419"/>
      <c r="J210" s="73"/>
      <c r="K210" s="127"/>
      <c r="L210" s="104"/>
      <c r="M210" s="75" t="s">
        <v>177</v>
      </c>
      <c r="N210" s="75"/>
      <c r="O210" s="75"/>
      <c r="P210" s="73">
        <f>SUM(P211:P214)</f>
        <v>18300000</v>
      </c>
      <c r="Q210" s="365" t="s">
        <v>167</v>
      </c>
      <c r="R210" s="472"/>
    </row>
    <row r="211" spans="1:18" ht="15.95" customHeight="1">
      <c r="A211" s="349"/>
      <c r="B211" s="76"/>
      <c r="C211" s="600"/>
      <c r="D211" s="496"/>
      <c r="E211" s="497"/>
      <c r="F211" s="380"/>
      <c r="G211" s="498">
        <f t="shared" si="14"/>
        <v>0</v>
      </c>
      <c r="H211" s="499" t="e">
        <f>+G211/D211*100</f>
        <v>#DIV/0!</v>
      </c>
      <c r="I211" s="210" t="s">
        <v>431</v>
      </c>
      <c r="J211" s="133">
        <v>10000000</v>
      </c>
      <c r="K211" s="123" t="s">
        <v>167</v>
      </c>
      <c r="L211" s="86" t="s">
        <v>31</v>
      </c>
      <c r="M211" s="85">
        <v>1</v>
      </c>
      <c r="N211" s="85" t="s">
        <v>173</v>
      </c>
      <c r="O211" s="97" t="s">
        <v>170</v>
      </c>
      <c r="P211" s="87">
        <f>SUM(J211*M211)</f>
        <v>10000000</v>
      </c>
      <c r="Q211" s="372" t="s">
        <v>167</v>
      </c>
      <c r="R211" s="472"/>
    </row>
    <row r="212" spans="1:18" ht="15.95" customHeight="1">
      <c r="A212" s="349"/>
      <c r="B212" s="76"/>
      <c r="C212" s="600"/>
      <c r="D212" s="496"/>
      <c r="E212" s="497"/>
      <c r="F212" s="380"/>
      <c r="G212" s="498"/>
      <c r="H212" s="499"/>
      <c r="I212" s="210" t="s">
        <v>432</v>
      </c>
      <c r="J212" s="133">
        <v>5000000</v>
      </c>
      <c r="K212" s="123" t="s">
        <v>167</v>
      </c>
      <c r="L212" s="86" t="s">
        <v>31</v>
      </c>
      <c r="M212" s="85">
        <v>1</v>
      </c>
      <c r="N212" s="85" t="s">
        <v>173</v>
      </c>
      <c r="O212" s="97" t="s">
        <v>170</v>
      </c>
      <c r="P212" s="87">
        <f>SUM(J212*M212)</f>
        <v>5000000</v>
      </c>
      <c r="Q212" s="372" t="s">
        <v>167</v>
      </c>
      <c r="R212" s="472"/>
    </row>
    <row r="213" spans="1:18" ht="15.95" customHeight="1">
      <c r="A213" s="349"/>
      <c r="B213" s="76"/>
      <c r="C213" s="600"/>
      <c r="D213" s="496"/>
      <c r="E213" s="497"/>
      <c r="F213" s="380"/>
      <c r="G213" s="498">
        <f t="shared" si="14"/>
        <v>0</v>
      </c>
      <c r="H213" s="499" t="e">
        <f>+G213/D213*100</f>
        <v>#DIV/0!</v>
      </c>
      <c r="I213" s="210" t="s">
        <v>433</v>
      </c>
      <c r="J213" s="133">
        <v>2800000</v>
      </c>
      <c r="K213" s="123" t="s">
        <v>160</v>
      </c>
      <c r="L213" s="86" t="s">
        <v>31</v>
      </c>
      <c r="M213" s="85">
        <v>1</v>
      </c>
      <c r="N213" s="85" t="s">
        <v>173</v>
      </c>
      <c r="O213" s="97" t="s">
        <v>170</v>
      </c>
      <c r="P213" s="87">
        <f>SUM(J213*M213)</f>
        <v>2800000</v>
      </c>
      <c r="Q213" s="372" t="s">
        <v>160</v>
      </c>
      <c r="R213" s="472"/>
    </row>
    <row r="214" spans="1:18" ht="15.95" customHeight="1">
      <c r="A214" s="349"/>
      <c r="B214" s="76"/>
      <c r="C214" s="600"/>
      <c r="D214" s="496"/>
      <c r="E214" s="497"/>
      <c r="F214" s="385"/>
      <c r="G214" s="498"/>
      <c r="H214" s="499"/>
      <c r="I214" s="210" t="s">
        <v>434</v>
      </c>
      <c r="J214" s="133">
        <v>500000</v>
      </c>
      <c r="K214" s="123" t="s">
        <v>167</v>
      </c>
      <c r="L214" s="86" t="s">
        <v>31</v>
      </c>
      <c r="M214" s="85">
        <v>1</v>
      </c>
      <c r="N214" s="85" t="s">
        <v>254</v>
      </c>
      <c r="O214" s="97" t="s">
        <v>170</v>
      </c>
      <c r="P214" s="87">
        <f>SUM(J214*M214)</f>
        <v>500000</v>
      </c>
      <c r="Q214" s="372" t="s">
        <v>167</v>
      </c>
      <c r="R214" s="472"/>
    </row>
    <row r="215" spans="1:18" ht="15.95" customHeight="1">
      <c r="A215" s="349"/>
      <c r="B215" s="76"/>
      <c r="C215" s="602" t="s">
        <v>435</v>
      </c>
      <c r="D215" s="491">
        <v>4500</v>
      </c>
      <c r="E215" s="492">
        <f>+P215/1000</f>
        <v>4500</v>
      </c>
      <c r="F215" s="378">
        <v>2900</v>
      </c>
      <c r="G215" s="493">
        <f>+E215-D215</f>
        <v>0</v>
      </c>
      <c r="H215" s="494">
        <f>+G215/D215*100</f>
        <v>0</v>
      </c>
      <c r="I215" s="419"/>
      <c r="J215" s="105"/>
      <c r="K215" s="127"/>
      <c r="L215" s="104"/>
      <c r="M215" s="75" t="s">
        <v>436</v>
      </c>
      <c r="N215" s="75"/>
      <c r="O215" s="75"/>
      <c r="P215" s="105">
        <f>SUM(P216:P218)</f>
        <v>4500000</v>
      </c>
      <c r="Q215" s="365" t="s">
        <v>437</v>
      </c>
      <c r="R215" s="334"/>
    </row>
    <row r="216" spans="1:18" ht="15.95" customHeight="1">
      <c r="A216" s="349"/>
      <c r="B216" s="76"/>
      <c r="C216" s="600"/>
      <c r="D216" s="496"/>
      <c r="E216" s="497"/>
      <c r="F216" s="380"/>
      <c r="G216" s="498">
        <f>+E216-D216</f>
        <v>0</v>
      </c>
      <c r="H216" s="604" t="e">
        <f>+G216/D216*100</f>
        <v>#DIV/0!</v>
      </c>
      <c r="I216" s="210" t="s">
        <v>438</v>
      </c>
      <c r="J216" s="87">
        <v>2800000</v>
      </c>
      <c r="K216" s="123" t="s">
        <v>437</v>
      </c>
      <c r="L216" s="86" t="s">
        <v>31</v>
      </c>
      <c r="M216" s="85">
        <v>1</v>
      </c>
      <c r="N216" s="85" t="s">
        <v>439</v>
      </c>
      <c r="O216" s="97" t="s">
        <v>440</v>
      </c>
      <c r="P216" s="87">
        <f>SUM(J216*M216)</f>
        <v>2800000</v>
      </c>
      <c r="Q216" s="372" t="s">
        <v>437</v>
      </c>
      <c r="R216" s="472"/>
    </row>
    <row r="217" spans="1:18" ht="15.95" customHeight="1">
      <c r="A217" s="349"/>
      <c r="B217" s="76"/>
      <c r="C217" s="600"/>
      <c r="D217" s="496"/>
      <c r="E217" s="497"/>
      <c r="F217" s="380"/>
      <c r="G217" s="498"/>
      <c r="H217" s="604"/>
      <c r="I217" s="210" t="s">
        <v>441</v>
      </c>
      <c r="J217" s="87">
        <v>50000</v>
      </c>
      <c r="K217" s="123" t="s">
        <v>442</v>
      </c>
      <c r="L217" s="86" t="s">
        <v>31</v>
      </c>
      <c r="M217" s="85">
        <v>4</v>
      </c>
      <c r="N217" s="85" t="s">
        <v>439</v>
      </c>
      <c r="O217" s="97" t="s">
        <v>443</v>
      </c>
      <c r="P217" s="87">
        <f>SUM(J217*M217)</f>
        <v>200000</v>
      </c>
      <c r="Q217" s="372" t="s">
        <v>442</v>
      </c>
      <c r="R217" s="472"/>
    </row>
    <row r="218" spans="1:18" ht="15.95" customHeight="1">
      <c r="A218" s="349"/>
      <c r="B218" s="76"/>
      <c r="C218" s="603"/>
      <c r="D218" s="516"/>
      <c r="E218" s="517"/>
      <c r="F218" s="385"/>
      <c r="G218" s="518">
        <f>+E218-D218</f>
        <v>0</v>
      </c>
      <c r="H218" s="605" t="e">
        <f>+G218/D218*100</f>
        <v>#DIV/0!</v>
      </c>
      <c r="I218" s="420" t="s">
        <v>444</v>
      </c>
      <c r="J218" s="190">
        <v>1500000</v>
      </c>
      <c r="K218" s="397" t="s">
        <v>437</v>
      </c>
      <c r="L218" s="192" t="s">
        <v>31</v>
      </c>
      <c r="M218" s="191">
        <v>1</v>
      </c>
      <c r="N218" s="191" t="s">
        <v>439</v>
      </c>
      <c r="O218" s="193" t="s">
        <v>440</v>
      </c>
      <c r="P218" s="190">
        <f>SUM(J218*M218)</f>
        <v>1500000</v>
      </c>
      <c r="Q218" s="399" t="s">
        <v>437</v>
      </c>
      <c r="R218" s="472"/>
    </row>
    <row r="219" spans="1:18" ht="15.95" customHeight="1">
      <c r="A219" s="567"/>
      <c r="B219" s="76"/>
      <c r="C219" s="564" t="s">
        <v>445</v>
      </c>
      <c r="D219" s="491">
        <v>16900</v>
      </c>
      <c r="E219" s="492">
        <f>+P219/1000</f>
        <v>16900</v>
      </c>
      <c r="F219" s="378">
        <v>13620</v>
      </c>
      <c r="G219" s="493">
        <f>+E219-D219</f>
        <v>0</v>
      </c>
      <c r="H219" s="494">
        <f>+G219/D219*100</f>
        <v>0</v>
      </c>
      <c r="I219" s="419"/>
      <c r="J219" s="105"/>
      <c r="K219" s="127"/>
      <c r="L219" s="104"/>
      <c r="M219" s="75" t="s">
        <v>177</v>
      </c>
      <c r="N219" s="75"/>
      <c r="O219" s="75"/>
      <c r="P219" s="105">
        <f>SUM(P220:P224)</f>
        <v>16900000</v>
      </c>
      <c r="Q219" s="365" t="s">
        <v>167</v>
      </c>
      <c r="R219" s="472"/>
    </row>
    <row r="220" spans="1:18" ht="15.95" customHeight="1">
      <c r="A220" s="567"/>
      <c r="B220" s="76"/>
      <c r="C220" s="566"/>
      <c r="D220" s="496"/>
      <c r="E220" s="497"/>
      <c r="F220" s="380"/>
      <c r="G220" s="498"/>
      <c r="H220" s="499"/>
      <c r="I220" s="606" t="s">
        <v>446</v>
      </c>
      <c r="J220" s="133">
        <v>8750000</v>
      </c>
      <c r="K220" s="123" t="s">
        <v>167</v>
      </c>
      <c r="L220" s="86" t="s">
        <v>31</v>
      </c>
      <c r="M220" s="85">
        <v>1</v>
      </c>
      <c r="N220" s="85" t="s">
        <v>173</v>
      </c>
      <c r="O220" s="97" t="s">
        <v>170</v>
      </c>
      <c r="P220" s="87">
        <f>SUM(J220*M220)</f>
        <v>8750000</v>
      </c>
      <c r="Q220" s="372" t="s">
        <v>167</v>
      </c>
      <c r="R220" s="472"/>
    </row>
    <row r="221" spans="1:18" ht="15.95" customHeight="1">
      <c r="A221" s="567"/>
      <c r="B221" s="76"/>
      <c r="C221" s="566"/>
      <c r="D221" s="496"/>
      <c r="E221" s="497"/>
      <c r="F221" s="380"/>
      <c r="G221" s="498"/>
      <c r="H221" s="499"/>
      <c r="I221" s="435" t="s">
        <v>447</v>
      </c>
      <c r="J221" s="133">
        <v>6500000</v>
      </c>
      <c r="K221" s="123" t="s">
        <v>167</v>
      </c>
      <c r="L221" s="86" t="s">
        <v>31</v>
      </c>
      <c r="M221" s="85">
        <v>1</v>
      </c>
      <c r="N221" s="85" t="s">
        <v>173</v>
      </c>
      <c r="O221" s="97" t="s">
        <v>170</v>
      </c>
      <c r="P221" s="87">
        <f>SUM(J221*M221)</f>
        <v>6500000</v>
      </c>
      <c r="Q221" s="372" t="s">
        <v>167</v>
      </c>
      <c r="R221" s="472"/>
    </row>
    <row r="222" spans="1:18" ht="15.95" customHeight="1">
      <c r="A222" s="567"/>
      <c r="B222" s="76"/>
      <c r="C222" s="566"/>
      <c r="D222" s="496"/>
      <c r="E222" s="497"/>
      <c r="F222" s="380"/>
      <c r="G222" s="498"/>
      <c r="H222" s="499"/>
      <c r="I222" s="435" t="s">
        <v>448</v>
      </c>
      <c r="J222" s="133">
        <v>50000</v>
      </c>
      <c r="K222" s="123" t="s">
        <v>160</v>
      </c>
      <c r="L222" s="86" t="s">
        <v>31</v>
      </c>
      <c r="M222" s="85">
        <v>1</v>
      </c>
      <c r="N222" s="85" t="s">
        <v>175</v>
      </c>
      <c r="O222" s="97" t="s">
        <v>271</v>
      </c>
      <c r="P222" s="87">
        <f>SUM(J222*M222)</f>
        <v>50000</v>
      </c>
      <c r="Q222" s="372" t="s">
        <v>167</v>
      </c>
      <c r="R222" s="472"/>
    </row>
    <row r="223" spans="1:18" ht="15.95" customHeight="1">
      <c r="A223" s="567"/>
      <c r="B223" s="76"/>
      <c r="C223" s="566"/>
      <c r="D223" s="496"/>
      <c r="E223" s="497"/>
      <c r="F223" s="380"/>
      <c r="G223" s="498"/>
      <c r="H223" s="499"/>
      <c r="I223" s="435" t="s">
        <v>449</v>
      </c>
      <c r="J223" s="133">
        <v>550000</v>
      </c>
      <c r="K223" s="123" t="s">
        <v>167</v>
      </c>
      <c r="L223" s="86" t="s">
        <v>31</v>
      </c>
      <c r="M223" s="85">
        <v>2</v>
      </c>
      <c r="N223" s="85" t="s">
        <v>173</v>
      </c>
      <c r="O223" s="97" t="s">
        <v>170</v>
      </c>
      <c r="P223" s="87">
        <f>SUM(J223*M223)</f>
        <v>1100000</v>
      </c>
      <c r="Q223" s="372" t="s">
        <v>167</v>
      </c>
      <c r="R223" s="472"/>
    </row>
    <row r="224" spans="1:18" ht="15.95" customHeight="1">
      <c r="A224" s="567"/>
      <c r="B224" s="76"/>
      <c r="C224" s="569"/>
      <c r="D224" s="516"/>
      <c r="E224" s="517"/>
      <c r="F224" s="369"/>
      <c r="G224" s="518"/>
      <c r="H224" s="519"/>
      <c r="I224" s="435" t="s">
        <v>450</v>
      </c>
      <c r="J224" s="133">
        <v>500000</v>
      </c>
      <c r="K224" s="123" t="s">
        <v>167</v>
      </c>
      <c r="L224" s="86" t="s">
        <v>31</v>
      </c>
      <c r="M224" s="85">
        <v>1</v>
      </c>
      <c r="N224" s="85" t="s">
        <v>254</v>
      </c>
      <c r="O224" s="97" t="s">
        <v>170</v>
      </c>
      <c r="P224" s="87">
        <f>SUM(J224*M224)</f>
        <v>500000</v>
      </c>
      <c r="Q224" s="372" t="s">
        <v>167</v>
      </c>
      <c r="R224" s="472"/>
    </row>
    <row r="225" spans="1:18" ht="15.95" customHeight="1">
      <c r="A225" s="349"/>
      <c r="B225" s="76"/>
      <c r="C225" s="564" t="s">
        <v>451</v>
      </c>
      <c r="D225" s="491">
        <v>3000</v>
      </c>
      <c r="E225" s="492">
        <f>P225/1000</f>
        <v>3000</v>
      </c>
      <c r="F225" s="607">
        <v>8051</v>
      </c>
      <c r="G225" s="493">
        <f>+E225-D225</f>
        <v>0</v>
      </c>
      <c r="H225" s="608">
        <f>G225/D225*100</f>
        <v>0</v>
      </c>
      <c r="I225" s="419"/>
      <c r="J225" s="105"/>
      <c r="K225" s="127"/>
      <c r="L225" s="104"/>
      <c r="M225" s="75" t="s">
        <v>177</v>
      </c>
      <c r="N225" s="75"/>
      <c r="O225" s="75"/>
      <c r="P225" s="105">
        <v>3000000</v>
      </c>
      <c r="Q225" s="365" t="s">
        <v>167</v>
      </c>
      <c r="R225" s="472"/>
    </row>
    <row r="226" spans="1:18" ht="15.95" customHeight="1">
      <c r="A226" s="349"/>
      <c r="B226" s="76"/>
      <c r="C226" s="569"/>
      <c r="D226" s="516"/>
      <c r="E226" s="517"/>
      <c r="F226" s="609"/>
      <c r="G226" s="518"/>
      <c r="H226" s="610"/>
      <c r="I226" s="435" t="s">
        <v>452</v>
      </c>
      <c r="J226" s="133">
        <v>3000000</v>
      </c>
      <c r="K226" s="123" t="s">
        <v>167</v>
      </c>
      <c r="L226" s="86" t="s">
        <v>31</v>
      </c>
      <c r="M226" s="85">
        <v>1</v>
      </c>
      <c r="N226" s="85" t="s">
        <v>254</v>
      </c>
      <c r="O226" s="97" t="s">
        <v>170</v>
      </c>
      <c r="P226" s="87">
        <f>SUM(J226*M226)</f>
        <v>3000000</v>
      </c>
      <c r="Q226" s="372" t="s">
        <v>167</v>
      </c>
      <c r="R226" s="472"/>
    </row>
    <row r="227" spans="1:18" ht="20.100000000000001" customHeight="1">
      <c r="A227" s="349"/>
      <c r="B227" s="53" t="s">
        <v>453</v>
      </c>
      <c r="C227" s="466" t="s">
        <v>164</v>
      </c>
      <c r="D227" s="467">
        <f>SUM(D228:D235)</f>
        <v>40100</v>
      </c>
      <c r="E227" s="153">
        <f>SUM(E228:E235)</f>
        <v>40100</v>
      </c>
      <c r="F227" s="535">
        <f>SUM(F228:F235)</f>
        <v>18973</v>
      </c>
      <c r="G227" s="469">
        <f>+E227-D227</f>
        <v>0</v>
      </c>
      <c r="H227" s="611">
        <f>+G227/D227*100</f>
        <v>0</v>
      </c>
      <c r="I227" s="471"/>
      <c r="J227" s="258"/>
      <c r="K227" s="114"/>
      <c r="L227" s="259"/>
      <c r="M227" s="115"/>
      <c r="N227" s="115"/>
      <c r="O227" s="260"/>
      <c r="P227" s="258">
        <f>SUM(P228,P231)</f>
        <v>40100000</v>
      </c>
      <c r="Q227" s="358" t="s">
        <v>160</v>
      </c>
      <c r="R227" s="472"/>
    </row>
    <row r="228" spans="1:18" ht="15.95" customHeight="1">
      <c r="A228" s="349"/>
      <c r="B228" s="76"/>
      <c r="C228" s="612" t="s">
        <v>454</v>
      </c>
      <c r="D228" s="496">
        <v>15400</v>
      </c>
      <c r="E228" s="497">
        <f>+P228/1000</f>
        <v>15400</v>
      </c>
      <c r="F228" s="378">
        <v>18973</v>
      </c>
      <c r="G228" s="498">
        <f>+E228-D228</f>
        <v>0</v>
      </c>
      <c r="H228" s="499">
        <f>+G228/D228*100</f>
        <v>0</v>
      </c>
      <c r="I228" s="419"/>
      <c r="J228" s="105"/>
      <c r="K228" s="127"/>
      <c r="L228" s="104"/>
      <c r="M228" s="75" t="s">
        <v>177</v>
      </c>
      <c r="N228" s="75"/>
      <c r="O228" s="75"/>
      <c r="P228" s="105">
        <f>SUM(P229:P230)</f>
        <v>15400000</v>
      </c>
      <c r="Q228" s="365" t="s">
        <v>167</v>
      </c>
      <c r="R228" s="472"/>
    </row>
    <row r="229" spans="1:18" ht="15.95" customHeight="1">
      <c r="A229" s="349"/>
      <c r="B229" s="76"/>
      <c r="C229" s="612"/>
      <c r="D229" s="496"/>
      <c r="E229" s="497"/>
      <c r="F229" s="380"/>
      <c r="G229" s="498"/>
      <c r="H229" s="499"/>
      <c r="I229" s="210" t="s">
        <v>455</v>
      </c>
      <c r="J229" s="87">
        <v>400000</v>
      </c>
      <c r="K229" s="123" t="s">
        <v>160</v>
      </c>
      <c r="L229" s="86" t="s">
        <v>31</v>
      </c>
      <c r="M229" s="85">
        <v>1</v>
      </c>
      <c r="N229" s="85" t="s">
        <v>175</v>
      </c>
      <c r="O229" s="85" t="s">
        <v>271</v>
      </c>
      <c r="P229" s="87">
        <v>400000</v>
      </c>
      <c r="Q229" s="365" t="s">
        <v>167</v>
      </c>
      <c r="R229" s="472"/>
    </row>
    <row r="230" spans="1:18" ht="15.95" customHeight="1">
      <c r="A230" s="349"/>
      <c r="B230" s="76"/>
      <c r="C230" s="612"/>
      <c r="D230" s="496"/>
      <c r="E230" s="497"/>
      <c r="F230" s="380"/>
      <c r="G230" s="498"/>
      <c r="H230" s="499"/>
      <c r="I230" s="210" t="s">
        <v>456</v>
      </c>
      <c r="J230" s="87">
        <v>15000000</v>
      </c>
      <c r="K230" s="123" t="s">
        <v>160</v>
      </c>
      <c r="L230" s="86" t="s">
        <v>31</v>
      </c>
      <c r="M230" s="85">
        <v>1</v>
      </c>
      <c r="N230" s="85" t="s">
        <v>175</v>
      </c>
      <c r="O230" s="85" t="s">
        <v>271</v>
      </c>
      <c r="P230" s="87">
        <f>SUM(J230*M230)</f>
        <v>15000000</v>
      </c>
      <c r="Q230" s="372" t="s">
        <v>160</v>
      </c>
      <c r="R230" s="472"/>
    </row>
    <row r="231" spans="1:18" ht="15.95" customHeight="1">
      <c r="A231" s="349"/>
      <c r="B231" s="76"/>
      <c r="C231" s="578" t="s">
        <v>457</v>
      </c>
      <c r="D231" s="613">
        <v>24700</v>
      </c>
      <c r="E231" s="614">
        <f>+P231/1000</f>
        <v>24700</v>
      </c>
      <c r="F231" s="615">
        <v>0</v>
      </c>
      <c r="G231" s="493">
        <f>+E231-D231</f>
        <v>0</v>
      </c>
      <c r="H231" s="616">
        <f>G231/D231*100</f>
        <v>0</v>
      </c>
      <c r="I231" s="617"/>
      <c r="J231" s="204"/>
      <c r="K231" s="618"/>
      <c r="L231" s="225"/>
      <c r="M231" s="205" t="s">
        <v>351</v>
      </c>
      <c r="N231" s="205"/>
      <c r="O231" s="205"/>
      <c r="P231" s="204">
        <f>SUM(P232:P235)</f>
        <v>24700000</v>
      </c>
      <c r="Q231" s="619" t="s">
        <v>160</v>
      </c>
      <c r="R231" s="472"/>
    </row>
    <row r="232" spans="1:18" ht="15.95" customHeight="1">
      <c r="A232" s="349"/>
      <c r="B232" s="76"/>
      <c r="C232" s="580"/>
      <c r="D232" s="620"/>
      <c r="E232" s="621"/>
      <c r="F232" s="622"/>
      <c r="G232" s="498"/>
      <c r="H232" s="623"/>
      <c r="I232" s="435" t="s">
        <v>458</v>
      </c>
      <c r="J232" s="133">
        <v>200000</v>
      </c>
      <c r="K232" s="175" t="s">
        <v>160</v>
      </c>
      <c r="L232" s="135" t="s">
        <v>31</v>
      </c>
      <c r="M232" s="134">
        <v>12</v>
      </c>
      <c r="N232" s="134" t="s">
        <v>175</v>
      </c>
      <c r="O232" s="136" t="s">
        <v>170</v>
      </c>
      <c r="P232" s="133">
        <f>SUM(J232*M232)</f>
        <v>2400000</v>
      </c>
      <c r="Q232" s="436" t="s">
        <v>160</v>
      </c>
      <c r="R232" s="472"/>
    </row>
    <row r="233" spans="1:18" ht="15.95" customHeight="1">
      <c r="A233" s="349"/>
      <c r="B233" s="76"/>
      <c r="C233" s="580"/>
      <c r="D233" s="620"/>
      <c r="E233" s="621"/>
      <c r="F233" s="622"/>
      <c r="G233" s="498"/>
      <c r="H233" s="623"/>
      <c r="I233" s="435" t="s">
        <v>459</v>
      </c>
      <c r="J233" s="133">
        <v>10000000</v>
      </c>
      <c r="K233" s="175" t="s">
        <v>160</v>
      </c>
      <c r="L233" s="135" t="s">
        <v>31</v>
      </c>
      <c r="M233" s="134">
        <v>2</v>
      </c>
      <c r="N233" s="134" t="s">
        <v>175</v>
      </c>
      <c r="O233" s="136" t="s">
        <v>170</v>
      </c>
      <c r="P233" s="133">
        <f>SUM(J233*M233)</f>
        <v>20000000</v>
      </c>
      <c r="Q233" s="436" t="s">
        <v>160</v>
      </c>
      <c r="R233" s="472"/>
    </row>
    <row r="234" spans="1:18" ht="15.95" customHeight="1">
      <c r="A234" s="349"/>
      <c r="B234" s="76"/>
      <c r="C234" s="580"/>
      <c r="D234" s="620"/>
      <c r="E234" s="621"/>
      <c r="F234" s="622"/>
      <c r="G234" s="498"/>
      <c r="H234" s="623"/>
      <c r="I234" s="435" t="s">
        <v>460</v>
      </c>
      <c r="J234" s="133">
        <v>1000000</v>
      </c>
      <c r="K234" s="175" t="s">
        <v>160</v>
      </c>
      <c r="L234" s="135"/>
      <c r="M234" s="134">
        <v>2</v>
      </c>
      <c r="N234" s="134" t="s">
        <v>175</v>
      </c>
      <c r="O234" s="136"/>
      <c r="P234" s="133">
        <v>2000000</v>
      </c>
      <c r="Q234" s="436" t="s">
        <v>160</v>
      </c>
      <c r="R234" s="472"/>
    </row>
    <row r="235" spans="1:18" ht="15.95" customHeight="1">
      <c r="A235" s="349"/>
      <c r="B235" s="76"/>
      <c r="C235" s="580"/>
      <c r="D235" s="620"/>
      <c r="E235" s="621"/>
      <c r="F235" s="622"/>
      <c r="G235" s="498"/>
      <c r="H235" s="623"/>
      <c r="I235" s="435" t="s">
        <v>461</v>
      </c>
      <c r="J235" s="133">
        <v>50000</v>
      </c>
      <c r="K235" s="175" t="s">
        <v>160</v>
      </c>
      <c r="L235" s="135" t="s">
        <v>31</v>
      </c>
      <c r="M235" s="134">
        <v>6</v>
      </c>
      <c r="N235" s="134" t="s">
        <v>175</v>
      </c>
      <c r="O235" s="136" t="s">
        <v>170</v>
      </c>
      <c r="P235" s="133">
        <f>SUM(J235*M235)</f>
        <v>300000</v>
      </c>
      <c r="Q235" s="436" t="s">
        <v>160</v>
      </c>
      <c r="R235" s="472"/>
    </row>
    <row r="236" spans="1:18" ht="20.100000000000001" customHeight="1">
      <c r="A236" s="349"/>
      <c r="B236" s="624" t="s">
        <v>462</v>
      </c>
      <c r="C236" s="625" t="s">
        <v>164</v>
      </c>
      <c r="D236" s="153">
        <f>SUM(D237:D253)</f>
        <v>77970</v>
      </c>
      <c r="E236" s="153">
        <f>SUM(E237:E253)</f>
        <v>77970</v>
      </c>
      <c r="F236" s="626" t="e">
        <f>SUM(#REF!)</f>
        <v>#REF!</v>
      </c>
      <c r="G236" s="153">
        <f>+E236-D236</f>
        <v>0</v>
      </c>
      <c r="H236" s="627">
        <f>+G236/D236*100</f>
        <v>0</v>
      </c>
      <c r="I236" s="547"/>
      <c r="J236" s="258"/>
      <c r="K236" s="114"/>
      <c r="L236" s="259"/>
      <c r="M236" s="115"/>
      <c r="N236" s="115"/>
      <c r="O236" s="260"/>
      <c r="P236" s="628">
        <f>SUM(P237,P244,P248,P252)</f>
        <v>77970000</v>
      </c>
      <c r="Q236" s="629" t="s">
        <v>160</v>
      </c>
      <c r="R236" s="334"/>
    </row>
    <row r="237" spans="1:18" ht="15.95" customHeight="1">
      <c r="A237" s="349"/>
      <c r="B237" s="630"/>
      <c r="C237" s="578" t="s">
        <v>463</v>
      </c>
      <c r="D237" s="360">
        <v>39400</v>
      </c>
      <c r="E237" s="67">
        <f>+P237/1000</f>
        <v>39400</v>
      </c>
      <c r="F237" s="378">
        <v>661</v>
      </c>
      <c r="G237" s="493">
        <f>+E237-D237</f>
        <v>0</v>
      </c>
      <c r="H237" s="421">
        <f>G237/D237*100</f>
        <v>0</v>
      </c>
      <c r="I237" s="384"/>
      <c r="J237" s="105"/>
      <c r="K237" s="127"/>
      <c r="L237" s="104"/>
      <c r="M237" s="75" t="s">
        <v>177</v>
      </c>
      <c r="N237" s="75"/>
      <c r="O237" s="75"/>
      <c r="P237" s="105">
        <f>SUM(P238:P243)</f>
        <v>39400000</v>
      </c>
      <c r="Q237" s="365" t="s">
        <v>167</v>
      </c>
      <c r="R237" s="334"/>
    </row>
    <row r="238" spans="1:18" ht="15.95" customHeight="1">
      <c r="A238" s="349"/>
      <c r="B238" s="630"/>
      <c r="C238" s="580"/>
      <c r="D238" s="367"/>
      <c r="E238" s="78"/>
      <c r="F238" s="380"/>
      <c r="G238" s="498"/>
      <c r="H238" s="423"/>
      <c r="I238" s="500" t="s">
        <v>464</v>
      </c>
      <c r="J238" s="133">
        <v>14500000</v>
      </c>
      <c r="K238" s="175" t="s">
        <v>167</v>
      </c>
      <c r="L238" s="135" t="s">
        <v>31</v>
      </c>
      <c r="M238" s="134">
        <v>1</v>
      </c>
      <c r="N238" s="134" t="s">
        <v>173</v>
      </c>
      <c r="O238" s="134" t="s">
        <v>170</v>
      </c>
      <c r="P238" s="133">
        <f t="shared" ref="P238:P243" si="15">+J238*M238</f>
        <v>14500000</v>
      </c>
      <c r="Q238" s="436" t="s">
        <v>167</v>
      </c>
      <c r="R238" s="479" t="s">
        <v>465</v>
      </c>
    </row>
    <row r="239" spans="1:18" ht="15.95" customHeight="1">
      <c r="A239" s="349"/>
      <c r="B239" s="630"/>
      <c r="C239" s="580"/>
      <c r="D239" s="367"/>
      <c r="E239" s="78"/>
      <c r="F239" s="380"/>
      <c r="G239" s="498"/>
      <c r="H239" s="423"/>
      <c r="I239" s="500" t="s">
        <v>466</v>
      </c>
      <c r="J239" s="133">
        <v>3300000</v>
      </c>
      <c r="K239" s="175" t="s">
        <v>169</v>
      </c>
      <c r="L239" s="135" t="s">
        <v>31</v>
      </c>
      <c r="M239" s="134">
        <v>1</v>
      </c>
      <c r="N239" s="134" t="s">
        <v>173</v>
      </c>
      <c r="O239" s="134" t="s">
        <v>170</v>
      </c>
      <c r="P239" s="133">
        <f t="shared" si="15"/>
        <v>3300000</v>
      </c>
      <c r="Q239" s="436" t="s">
        <v>167</v>
      </c>
      <c r="R239" s="479"/>
    </row>
    <row r="240" spans="1:18" ht="15.95" customHeight="1">
      <c r="A240" s="349"/>
      <c r="B240" s="630"/>
      <c r="C240" s="580"/>
      <c r="D240" s="367"/>
      <c r="E240" s="78"/>
      <c r="F240" s="380"/>
      <c r="G240" s="498"/>
      <c r="H240" s="423"/>
      <c r="I240" s="500" t="s">
        <v>467</v>
      </c>
      <c r="J240" s="133">
        <v>14500000</v>
      </c>
      <c r="K240" s="175" t="s">
        <v>72</v>
      </c>
      <c r="L240" s="135" t="s">
        <v>31</v>
      </c>
      <c r="M240" s="134">
        <v>1</v>
      </c>
      <c r="N240" s="134" t="s">
        <v>130</v>
      </c>
      <c r="O240" s="136" t="s">
        <v>71</v>
      </c>
      <c r="P240" s="133">
        <f t="shared" si="15"/>
        <v>14500000</v>
      </c>
      <c r="Q240" s="436" t="s">
        <v>72</v>
      </c>
      <c r="R240" s="479" t="s">
        <v>465</v>
      </c>
    </row>
    <row r="241" spans="1:18" ht="15.95" customHeight="1">
      <c r="A241" s="349"/>
      <c r="B241" s="630"/>
      <c r="C241" s="580"/>
      <c r="D241" s="367"/>
      <c r="E241" s="78"/>
      <c r="F241" s="380"/>
      <c r="G241" s="498"/>
      <c r="H241" s="423"/>
      <c r="I241" s="500" t="s">
        <v>468</v>
      </c>
      <c r="J241" s="133">
        <v>3300000</v>
      </c>
      <c r="K241" s="175" t="s">
        <v>72</v>
      </c>
      <c r="L241" s="135" t="s">
        <v>31</v>
      </c>
      <c r="M241" s="134">
        <v>1</v>
      </c>
      <c r="N241" s="134" t="s">
        <v>130</v>
      </c>
      <c r="O241" s="136" t="s">
        <v>71</v>
      </c>
      <c r="P241" s="133">
        <f t="shared" si="15"/>
        <v>3300000</v>
      </c>
      <c r="Q241" s="436" t="s">
        <v>72</v>
      </c>
      <c r="R241" s="479"/>
    </row>
    <row r="242" spans="1:18" ht="15.95" customHeight="1">
      <c r="A242" s="349"/>
      <c r="B242" s="630"/>
      <c r="C242" s="580"/>
      <c r="D242" s="367"/>
      <c r="E242" s="78"/>
      <c r="F242" s="369"/>
      <c r="G242" s="498"/>
      <c r="H242" s="423"/>
      <c r="I242" s="500" t="s">
        <v>469</v>
      </c>
      <c r="J242" s="133">
        <v>3300000</v>
      </c>
      <c r="K242" s="175" t="s">
        <v>169</v>
      </c>
      <c r="L242" s="135" t="s">
        <v>31</v>
      </c>
      <c r="M242" s="134">
        <v>1</v>
      </c>
      <c r="N242" s="134" t="s">
        <v>173</v>
      </c>
      <c r="O242" s="134" t="s">
        <v>170</v>
      </c>
      <c r="P242" s="133">
        <f t="shared" si="15"/>
        <v>3300000</v>
      </c>
      <c r="Q242" s="436" t="s">
        <v>167</v>
      </c>
      <c r="R242" s="479" t="s">
        <v>470</v>
      </c>
    </row>
    <row r="243" spans="1:18" ht="15.95" customHeight="1">
      <c r="A243" s="349"/>
      <c r="B243" s="630"/>
      <c r="C243" s="592"/>
      <c r="D243" s="374"/>
      <c r="E243" s="90"/>
      <c r="F243" s="376"/>
      <c r="G243" s="518"/>
      <c r="H243" s="424"/>
      <c r="I243" s="631" t="s">
        <v>471</v>
      </c>
      <c r="J243" s="217">
        <v>250000</v>
      </c>
      <c r="K243" s="521" t="s">
        <v>72</v>
      </c>
      <c r="L243" s="219" t="s">
        <v>31</v>
      </c>
      <c r="M243" s="218">
        <v>2</v>
      </c>
      <c r="N243" s="218" t="s">
        <v>173</v>
      </c>
      <c r="O243" s="220" t="s">
        <v>71</v>
      </c>
      <c r="P243" s="217">
        <f t="shared" si="15"/>
        <v>500000</v>
      </c>
      <c r="Q243" s="522" t="s">
        <v>72</v>
      </c>
      <c r="R243" s="479"/>
    </row>
    <row r="244" spans="1:18" ht="15.95" customHeight="1">
      <c r="A244" s="453" t="s">
        <v>347</v>
      </c>
      <c r="B244" s="632" t="s">
        <v>472</v>
      </c>
      <c r="C244" s="578" t="s">
        <v>473</v>
      </c>
      <c r="D244" s="360">
        <v>18570</v>
      </c>
      <c r="E244" s="67">
        <f>+P244/1000</f>
        <v>18570</v>
      </c>
      <c r="F244" s="378">
        <v>661</v>
      </c>
      <c r="G244" s="525">
        <f>+E244-D244</f>
        <v>0</v>
      </c>
      <c r="H244" s="421">
        <f>G244/D244*100</f>
        <v>0</v>
      </c>
      <c r="I244" s="178"/>
      <c r="J244" s="204"/>
      <c r="K244" s="618"/>
      <c r="L244" s="225"/>
      <c r="M244" s="205" t="s">
        <v>177</v>
      </c>
      <c r="N244" s="205"/>
      <c r="O244" s="205"/>
      <c r="P244" s="204">
        <f>SUM(P245:P247)</f>
        <v>18570000</v>
      </c>
      <c r="Q244" s="619" t="s">
        <v>167</v>
      </c>
      <c r="R244" s="479"/>
    </row>
    <row r="245" spans="1:18" ht="15.95" customHeight="1">
      <c r="A245" s="349"/>
      <c r="B245" s="630"/>
      <c r="C245" s="580"/>
      <c r="D245" s="367"/>
      <c r="E245" s="78"/>
      <c r="F245" s="380"/>
      <c r="G245" s="525"/>
      <c r="H245" s="423"/>
      <c r="I245" s="633" t="s">
        <v>474</v>
      </c>
      <c r="J245" s="133">
        <v>1400000</v>
      </c>
      <c r="K245" s="175" t="s">
        <v>72</v>
      </c>
      <c r="L245" s="135" t="s">
        <v>31</v>
      </c>
      <c r="M245" s="134">
        <v>12</v>
      </c>
      <c r="N245" s="134" t="s">
        <v>173</v>
      </c>
      <c r="O245" s="136" t="s">
        <v>71</v>
      </c>
      <c r="P245" s="133">
        <f>+J245*M245</f>
        <v>16800000</v>
      </c>
      <c r="Q245" s="436" t="s">
        <v>72</v>
      </c>
      <c r="R245" s="479"/>
    </row>
    <row r="246" spans="1:18" ht="15.95" customHeight="1">
      <c r="A246" s="349"/>
      <c r="B246" s="630"/>
      <c r="C246" s="580"/>
      <c r="D246" s="367"/>
      <c r="E246" s="78"/>
      <c r="F246" s="380"/>
      <c r="G246" s="525"/>
      <c r="H246" s="423"/>
      <c r="I246" s="633" t="s">
        <v>475</v>
      </c>
      <c r="J246" s="133">
        <v>1650000</v>
      </c>
      <c r="K246" s="175" t="s">
        <v>72</v>
      </c>
      <c r="L246" s="135" t="s">
        <v>31</v>
      </c>
      <c r="M246" s="134">
        <v>1</v>
      </c>
      <c r="N246" s="134" t="s">
        <v>254</v>
      </c>
      <c r="O246" s="136" t="s">
        <v>71</v>
      </c>
      <c r="P246" s="133">
        <f>+J246*M246</f>
        <v>1650000</v>
      </c>
      <c r="Q246" s="436" t="s">
        <v>72</v>
      </c>
      <c r="R246" s="479"/>
    </row>
    <row r="247" spans="1:18" ht="15.95" customHeight="1">
      <c r="A247" s="349"/>
      <c r="B247" s="630"/>
      <c r="C247" s="580"/>
      <c r="D247" s="367"/>
      <c r="E247" s="78"/>
      <c r="F247" s="380"/>
      <c r="G247" s="525"/>
      <c r="H247" s="423" t="e">
        <f>+E247/D247*100</f>
        <v>#DIV/0!</v>
      </c>
      <c r="I247" s="435" t="s">
        <v>476</v>
      </c>
      <c r="J247" s="133">
        <v>10000</v>
      </c>
      <c r="K247" s="175" t="s">
        <v>167</v>
      </c>
      <c r="L247" s="135"/>
      <c r="M247" s="134">
        <v>12</v>
      </c>
      <c r="N247" s="134" t="s">
        <v>169</v>
      </c>
      <c r="O247" s="134" t="s">
        <v>170</v>
      </c>
      <c r="P247" s="133">
        <f>+J247*M247</f>
        <v>120000</v>
      </c>
      <c r="Q247" s="436" t="s">
        <v>167</v>
      </c>
      <c r="R247" s="479"/>
    </row>
    <row r="248" spans="1:18" ht="15.95" customHeight="1">
      <c r="A248" s="349"/>
      <c r="B248" s="630"/>
      <c r="C248" s="578" t="s">
        <v>477</v>
      </c>
      <c r="D248" s="360">
        <v>19500</v>
      </c>
      <c r="E248" s="67">
        <f>+P248/1000</f>
        <v>19500</v>
      </c>
      <c r="F248" s="378">
        <v>661</v>
      </c>
      <c r="G248" s="493">
        <f>+E248-D248</f>
        <v>0</v>
      </c>
      <c r="H248" s="421">
        <f>+G248/D248*100</f>
        <v>0</v>
      </c>
      <c r="I248" s="617"/>
      <c r="J248" s="204"/>
      <c r="K248" s="618"/>
      <c r="L248" s="225"/>
      <c r="M248" s="205" t="s">
        <v>177</v>
      </c>
      <c r="N248" s="205"/>
      <c r="O248" s="205"/>
      <c r="P248" s="204">
        <f>P249+P250+P251</f>
        <v>19500000</v>
      </c>
      <c r="Q248" s="619" t="s">
        <v>167</v>
      </c>
      <c r="R248" s="479"/>
    </row>
    <row r="249" spans="1:18" ht="15.95" customHeight="1">
      <c r="A249" s="349"/>
      <c r="B249" s="630"/>
      <c r="C249" s="580"/>
      <c r="D249" s="367"/>
      <c r="E249" s="78"/>
      <c r="F249" s="380"/>
      <c r="G249" s="498"/>
      <c r="H249" s="423"/>
      <c r="I249" s="500" t="s">
        <v>478</v>
      </c>
      <c r="J249" s="133">
        <v>55000</v>
      </c>
      <c r="K249" s="175" t="s">
        <v>167</v>
      </c>
      <c r="L249" s="135" t="s">
        <v>31</v>
      </c>
      <c r="M249" s="134">
        <v>280</v>
      </c>
      <c r="N249" s="134" t="s">
        <v>130</v>
      </c>
      <c r="O249" s="136" t="s">
        <v>71</v>
      </c>
      <c r="P249" s="133">
        <f>+J249*M249</f>
        <v>15400000</v>
      </c>
      <c r="Q249" s="436" t="s">
        <v>72</v>
      </c>
      <c r="R249" s="479"/>
    </row>
    <row r="250" spans="1:18" ht="15.95" customHeight="1">
      <c r="A250" s="349"/>
      <c r="B250" s="630"/>
      <c r="C250" s="580"/>
      <c r="D250" s="367"/>
      <c r="E250" s="78"/>
      <c r="F250" s="380"/>
      <c r="G250" s="498"/>
      <c r="H250" s="423"/>
      <c r="I250" s="500" t="s">
        <v>479</v>
      </c>
      <c r="J250" s="133">
        <v>2000000</v>
      </c>
      <c r="K250" s="175" t="s">
        <v>160</v>
      </c>
      <c r="L250" s="135" t="s">
        <v>31</v>
      </c>
      <c r="M250" s="134">
        <v>2</v>
      </c>
      <c r="N250" s="134" t="s">
        <v>480</v>
      </c>
      <c r="O250" s="136" t="s">
        <v>71</v>
      </c>
      <c r="P250" s="133">
        <f>J250*M250</f>
        <v>4000000</v>
      </c>
      <c r="Q250" s="436" t="s">
        <v>160</v>
      </c>
      <c r="R250" s="479"/>
    </row>
    <row r="251" spans="1:18" ht="15.95" customHeight="1">
      <c r="A251" s="349"/>
      <c r="B251" s="630"/>
      <c r="C251" s="592"/>
      <c r="D251" s="374"/>
      <c r="E251" s="78"/>
      <c r="F251" s="380"/>
      <c r="G251" s="498"/>
      <c r="H251" s="423" t="e">
        <f>+E251/D251*100</f>
        <v>#DIV/0!</v>
      </c>
      <c r="I251" s="500" t="s">
        <v>297</v>
      </c>
      <c r="J251" s="133">
        <v>100000</v>
      </c>
      <c r="K251" s="175" t="s">
        <v>160</v>
      </c>
      <c r="L251" s="135" t="s">
        <v>31</v>
      </c>
      <c r="M251" s="134">
        <v>1</v>
      </c>
      <c r="N251" s="134" t="s">
        <v>480</v>
      </c>
      <c r="O251" s="136" t="s">
        <v>71</v>
      </c>
      <c r="P251" s="133">
        <f>J251*M251</f>
        <v>100000</v>
      </c>
      <c r="Q251" s="436" t="s">
        <v>160</v>
      </c>
      <c r="R251" s="479"/>
    </row>
    <row r="252" spans="1:18" ht="16.5" customHeight="1">
      <c r="A252" s="349"/>
      <c r="B252" s="630"/>
      <c r="C252" s="578" t="s">
        <v>481</v>
      </c>
      <c r="D252" s="360">
        <v>500</v>
      </c>
      <c r="E252" s="67">
        <f>+P252/1000</f>
        <v>500</v>
      </c>
      <c r="F252" s="378">
        <v>661</v>
      </c>
      <c r="G252" s="493">
        <f>+E252-D252</f>
        <v>0</v>
      </c>
      <c r="H252" s="421">
        <f>G252/D252*100</f>
        <v>0</v>
      </c>
      <c r="I252" s="617"/>
      <c r="J252" s="204"/>
      <c r="K252" s="618"/>
      <c r="L252" s="225"/>
      <c r="M252" s="205" t="s">
        <v>177</v>
      </c>
      <c r="N252" s="205"/>
      <c r="O252" s="205"/>
      <c r="P252" s="204">
        <f>SUM(P253)</f>
        <v>500000</v>
      </c>
      <c r="Q252" s="619" t="s">
        <v>167</v>
      </c>
      <c r="R252" s="479"/>
    </row>
    <row r="253" spans="1:18" ht="16.5" customHeight="1">
      <c r="A253" s="349"/>
      <c r="B253" s="630"/>
      <c r="C253" s="592"/>
      <c r="D253" s="374"/>
      <c r="E253" s="90"/>
      <c r="F253" s="385"/>
      <c r="G253" s="518"/>
      <c r="H253" s="424"/>
      <c r="I253" s="631" t="s">
        <v>482</v>
      </c>
      <c r="J253" s="217">
        <v>250000</v>
      </c>
      <c r="K253" s="521" t="s">
        <v>72</v>
      </c>
      <c r="L253" s="219" t="s">
        <v>31</v>
      </c>
      <c r="M253" s="218">
        <v>2</v>
      </c>
      <c r="N253" s="218" t="s">
        <v>130</v>
      </c>
      <c r="O253" s="220" t="s">
        <v>71</v>
      </c>
      <c r="P253" s="217">
        <f>+J253*M253</f>
        <v>500000</v>
      </c>
      <c r="Q253" s="522" t="s">
        <v>72</v>
      </c>
      <c r="R253" s="479"/>
    </row>
    <row r="254" spans="1:18" ht="20.100000000000001" customHeight="1">
      <c r="A254" s="349"/>
      <c r="B254" s="53" t="s">
        <v>483</v>
      </c>
      <c r="C254" s="634" t="s">
        <v>484</v>
      </c>
      <c r="D254" s="635">
        <f>SUM(D255:D264)</f>
        <v>28500</v>
      </c>
      <c r="E254" s="119">
        <f>SUM(E255:E264)</f>
        <v>28500</v>
      </c>
      <c r="F254" s="369">
        <f>SUM(F255:F264)</f>
        <v>16571</v>
      </c>
      <c r="G254" s="119">
        <f>+E254-D254</f>
        <v>0</v>
      </c>
      <c r="H254" s="636">
        <f>+G254/D254*100</f>
        <v>0</v>
      </c>
      <c r="I254" s="500"/>
      <c r="J254" s="133"/>
      <c r="K254" s="175"/>
      <c r="L254" s="135"/>
      <c r="M254" s="169"/>
      <c r="N254" s="169"/>
      <c r="O254" s="637"/>
      <c r="P254" s="638">
        <f>SUM(P255,P260)</f>
        <v>28500000</v>
      </c>
      <c r="Q254" s="639" t="s">
        <v>160</v>
      </c>
      <c r="R254" s="479"/>
    </row>
    <row r="255" spans="1:18" ht="15.95" customHeight="1">
      <c r="A255" s="349"/>
      <c r="B255" s="640"/>
      <c r="C255" s="564" t="s">
        <v>485</v>
      </c>
      <c r="D255" s="360">
        <v>14700</v>
      </c>
      <c r="E255" s="67">
        <f>+P255/1000</f>
        <v>14700</v>
      </c>
      <c r="F255" s="378">
        <v>9358</v>
      </c>
      <c r="G255" s="67">
        <f>+E255-D255</f>
        <v>0</v>
      </c>
      <c r="H255" s="641">
        <f>+G255/D255*100</f>
        <v>0</v>
      </c>
      <c r="I255" s="617"/>
      <c r="J255" s="204"/>
      <c r="K255" s="618"/>
      <c r="L255" s="618"/>
      <c r="M255" s="205" t="s">
        <v>177</v>
      </c>
      <c r="N255" s="205"/>
      <c r="O255" s="205"/>
      <c r="P255" s="642">
        <f>SUM(P256:P259)</f>
        <v>14700000</v>
      </c>
      <c r="Q255" s="619" t="s">
        <v>167</v>
      </c>
      <c r="R255" s="479"/>
    </row>
    <row r="256" spans="1:18" ht="15.95" customHeight="1">
      <c r="A256" s="349"/>
      <c r="B256" s="76"/>
      <c r="C256" s="566"/>
      <c r="D256" s="367"/>
      <c r="E256" s="78"/>
      <c r="F256" s="380"/>
      <c r="G256" s="78">
        <f>+D256-E256</f>
        <v>0</v>
      </c>
      <c r="H256" s="643" t="e">
        <f>+E256/D256*100</f>
        <v>#DIV/0!</v>
      </c>
      <c r="I256" s="500" t="s">
        <v>486</v>
      </c>
      <c r="J256" s="133">
        <v>25000</v>
      </c>
      <c r="K256" s="175" t="s">
        <v>167</v>
      </c>
      <c r="L256" s="135" t="s">
        <v>31</v>
      </c>
      <c r="M256" s="134">
        <v>12</v>
      </c>
      <c r="N256" s="134" t="s">
        <v>169</v>
      </c>
      <c r="O256" s="136" t="s">
        <v>170</v>
      </c>
      <c r="P256" s="133">
        <f>SUM(J256*M256)</f>
        <v>300000</v>
      </c>
      <c r="Q256" s="436" t="s">
        <v>167</v>
      </c>
      <c r="R256" s="479"/>
    </row>
    <row r="257" spans="1:18" ht="15.95" customHeight="1">
      <c r="A257" s="349"/>
      <c r="B257" s="76"/>
      <c r="C257" s="566"/>
      <c r="D257" s="367"/>
      <c r="E257" s="78"/>
      <c r="F257" s="380"/>
      <c r="G257" s="78">
        <f>+D257-E257</f>
        <v>0</v>
      </c>
      <c r="H257" s="643" t="e">
        <f>+E257/D257*100</f>
        <v>#DIV/0!</v>
      </c>
      <c r="I257" s="500" t="s">
        <v>487</v>
      </c>
      <c r="J257" s="133">
        <v>500000</v>
      </c>
      <c r="K257" s="175" t="s">
        <v>167</v>
      </c>
      <c r="L257" s="135" t="s">
        <v>31</v>
      </c>
      <c r="M257" s="134">
        <v>12</v>
      </c>
      <c r="N257" s="134" t="s">
        <v>169</v>
      </c>
      <c r="O257" s="136" t="s">
        <v>170</v>
      </c>
      <c r="P257" s="133">
        <f>SUM(J257*M257)</f>
        <v>6000000</v>
      </c>
      <c r="Q257" s="436" t="s">
        <v>167</v>
      </c>
      <c r="R257" s="479"/>
    </row>
    <row r="258" spans="1:18" ht="15.95" customHeight="1">
      <c r="A258" s="349"/>
      <c r="B258" s="76"/>
      <c r="C258" s="566"/>
      <c r="D258" s="367"/>
      <c r="E258" s="78"/>
      <c r="F258" s="380"/>
      <c r="G258" s="78"/>
      <c r="H258" s="643"/>
      <c r="I258" s="500" t="s">
        <v>488</v>
      </c>
      <c r="J258" s="133">
        <v>550000</v>
      </c>
      <c r="K258" s="175" t="s">
        <v>160</v>
      </c>
      <c r="L258" s="135" t="s">
        <v>31</v>
      </c>
      <c r="M258" s="134">
        <v>12</v>
      </c>
      <c r="N258" s="134" t="s">
        <v>169</v>
      </c>
      <c r="O258" s="136" t="s">
        <v>170</v>
      </c>
      <c r="P258" s="133">
        <f>SUM(J258*M258)</f>
        <v>6600000</v>
      </c>
      <c r="Q258" s="436" t="s">
        <v>167</v>
      </c>
      <c r="R258" s="479"/>
    </row>
    <row r="259" spans="1:18" ht="15.95" customHeight="1">
      <c r="A259" s="349"/>
      <c r="B259" s="76"/>
      <c r="C259" s="566"/>
      <c r="D259" s="367"/>
      <c r="E259" s="78"/>
      <c r="F259" s="380"/>
      <c r="G259" s="78">
        <f>+D259-E259</f>
        <v>0</v>
      </c>
      <c r="H259" s="643" t="e">
        <f>+E259/D259*100</f>
        <v>#DIV/0!</v>
      </c>
      <c r="I259" s="500" t="s">
        <v>489</v>
      </c>
      <c r="J259" s="133">
        <v>1800000</v>
      </c>
      <c r="K259" s="175" t="s">
        <v>167</v>
      </c>
      <c r="L259" s="135" t="s">
        <v>31</v>
      </c>
      <c r="M259" s="134">
        <v>1</v>
      </c>
      <c r="N259" s="134" t="s">
        <v>254</v>
      </c>
      <c r="O259" s="136" t="s">
        <v>170</v>
      </c>
      <c r="P259" s="133">
        <f>SUM(J259*M259)</f>
        <v>1800000</v>
      </c>
      <c r="Q259" s="436" t="s">
        <v>167</v>
      </c>
      <c r="R259" s="479"/>
    </row>
    <row r="260" spans="1:18" ht="15.95" customHeight="1">
      <c r="A260" s="349"/>
      <c r="B260" s="76"/>
      <c r="C260" s="564" t="s">
        <v>490</v>
      </c>
      <c r="D260" s="360">
        <v>13800</v>
      </c>
      <c r="E260" s="67">
        <f>+P260/1000</f>
        <v>13800</v>
      </c>
      <c r="F260" s="378">
        <v>7213</v>
      </c>
      <c r="G260" s="67">
        <f>+E260-D260</f>
        <v>0</v>
      </c>
      <c r="H260" s="641">
        <f>+G260/D260*100</f>
        <v>0</v>
      </c>
      <c r="I260" s="617"/>
      <c r="J260" s="204"/>
      <c r="K260" s="618"/>
      <c r="L260" s="225"/>
      <c r="M260" s="205" t="s">
        <v>22</v>
      </c>
      <c r="N260" s="205"/>
      <c r="O260" s="205"/>
      <c r="P260" s="642">
        <f>SUM(P261:P264)</f>
        <v>13800000</v>
      </c>
      <c r="Q260" s="619" t="s">
        <v>23</v>
      </c>
      <c r="R260" s="479"/>
    </row>
    <row r="261" spans="1:18" ht="15.95" customHeight="1">
      <c r="A261" s="349"/>
      <c r="B261" s="76"/>
      <c r="C261" s="644"/>
      <c r="D261" s="645"/>
      <c r="E261" s="646"/>
      <c r="F261" s="380"/>
      <c r="G261" s="646"/>
      <c r="H261" s="647"/>
      <c r="I261" s="648" t="s">
        <v>491</v>
      </c>
      <c r="J261" s="133">
        <v>2700000</v>
      </c>
      <c r="K261" s="175" t="s">
        <v>72</v>
      </c>
      <c r="L261" s="135" t="s">
        <v>31</v>
      </c>
      <c r="M261" s="134">
        <v>2</v>
      </c>
      <c r="N261" s="134" t="s">
        <v>130</v>
      </c>
      <c r="O261" s="136"/>
      <c r="P261" s="133">
        <f>SUM(J261*M261)</f>
        <v>5400000</v>
      </c>
      <c r="Q261" s="436" t="s">
        <v>72</v>
      </c>
      <c r="R261" s="479"/>
    </row>
    <row r="262" spans="1:18" ht="15.95" customHeight="1">
      <c r="A262" s="349"/>
      <c r="B262" s="76"/>
      <c r="C262" s="644"/>
      <c r="D262" s="645"/>
      <c r="E262" s="646"/>
      <c r="F262" s="380"/>
      <c r="G262" s="646"/>
      <c r="H262" s="647"/>
      <c r="I262" s="500" t="s">
        <v>492</v>
      </c>
      <c r="J262" s="133">
        <v>1500000</v>
      </c>
      <c r="K262" s="175" t="s">
        <v>72</v>
      </c>
      <c r="L262" s="135" t="s">
        <v>31</v>
      </c>
      <c r="M262" s="134">
        <v>2</v>
      </c>
      <c r="N262" s="134" t="s">
        <v>41</v>
      </c>
      <c r="O262" s="136" t="s">
        <v>71</v>
      </c>
      <c r="P262" s="133">
        <f>SUM(J262*M262)</f>
        <v>3000000</v>
      </c>
      <c r="Q262" s="436" t="s">
        <v>72</v>
      </c>
      <c r="R262" s="479"/>
    </row>
    <row r="263" spans="1:18" ht="15.95" customHeight="1">
      <c r="A263" s="349"/>
      <c r="B263" s="76"/>
      <c r="C263" s="644"/>
      <c r="D263" s="645"/>
      <c r="E263" s="646"/>
      <c r="F263" s="380"/>
      <c r="G263" s="646"/>
      <c r="H263" s="647"/>
      <c r="I263" s="500" t="s">
        <v>493</v>
      </c>
      <c r="J263" s="133">
        <v>3000000</v>
      </c>
      <c r="K263" s="175" t="s">
        <v>72</v>
      </c>
      <c r="L263" s="135" t="s">
        <v>31</v>
      </c>
      <c r="M263" s="134">
        <v>1</v>
      </c>
      <c r="N263" s="134" t="s">
        <v>41</v>
      </c>
      <c r="O263" s="136" t="s">
        <v>71</v>
      </c>
      <c r="P263" s="133">
        <f>SUM(J263*M263)</f>
        <v>3000000</v>
      </c>
      <c r="Q263" s="436" t="s">
        <v>72</v>
      </c>
      <c r="R263" s="479"/>
    </row>
    <row r="264" spans="1:18" ht="15.95" customHeight="1">
      <c r="A264" s="349"/>
      <c r="B264" s="76"/>
      <c r="C264" s="644"/>
      <c r="D264" s="645"/>
      <c r="E264" s="646"/>
      <c r="F264" s="380"/>
      <c r="G264" s="646"/>
      <c r="H264" s="647"/>
      <c r="I264" s="500" t="s">
        <v>494</v>
      </c>
      <c r="J264" s="133">
        <v>200000</v>
      </c>
      <c r="K264" s="175" t="s">
        <v>72</v>
      </c>
      <c r="L264" s="135" t="s">
        <v>31</v>
      </c>
      <c r="M264" s="649">
        <v>12</v>
      </c>
      <c r="N264" s="134" t="s">
        <v>26</v>
      </c>
      <c r="O264" s="136" t="s">
        <v>71</v>
      </c>
      <c r="P264" s="133">
        <f>SUM(J264*M264)</f>
        <v>2400000</v>
      </c>
      <c r="Q264" s="436" t="s">
        <v>72</v>
      </c>
      <c r="R264" s="479"/>
    </row>
    <row r="265" spans="1:18" ht="20.100000000000001" customHeight="1">
      <c r="A265" s="349"/>
      <c r="B265" s="53" t="s">
        <v>495</v>
      </c>
      <c r="C265" s="650" t="s">
        <v>19</v>
      </c>
      <c r="D265" s="467">
        <f>SUM(D266:D293)</f>
        <v>50025</v>
      </c>
      <c r="E265" s="469">
        <f>P265/1000</f>
        <v>49600</v>
      </c>
      <c r="F265" s="535">
        <f>SUM(F266:F293)</f>
        <v>47877</v>
      </c>
      <c r="G265" s="469">
        <f>+E265-D265</f>
        <v>-425</v>
      </c>
      <c r="H265" s="470">
        <f>+G265/D265*100</f>
        <v>-0.84957521239380307</v>
      </c>
      <c r="I265" s="651"/>
      <c r="J265" s="179"/>
      <c r="K265" s="618"/>
      <c r="L265" s="225"/>
      <c r="M265" s="181"/>
      <c r="N265" s="181"/>
      <c r="O265" s="652"/>
      <c r="P265" s="179">
        <f>SUM(P266,P277,P281,P290)</f>
        <v>49600000</v>
      </c>
      <c r="Q265" s="619" t="s">
        <v>442</v>
      </c>
      <c r="R265" s="479"/>
    </row>
    <row r="266" spans="1:18" ht="15.95" customHeight="1">
      <c r="A266" s="349"/>
      <c r="B266" s="65" t="s">
        <v>496</v>
      </c>
      <c r="C266" s="98" t="s">
        <v>497</v>
      </c>
      <c r="D266" s="360">
        <v>15100</v>
      </c>
      <c r="E266" s="67">
        <f>+P266/1000</f>
        <v>15100</v>
      </c>
      <c r="F266" s="378">
        <v>7109</v>
      </c>
      <c r="G266" s="363">
        <f>+E266-D266</f>
        <v>0</v>
      </c>
      <c r="H266" s="421">
        <f>+G266/D266*100</f>
        <v>0</v>
      </c>
      <c r="I266" s="419"/>
      <c r="J266" s="73"/>
      <c r="K266" s="127"/>
      <c r="L266" s="104"/>
      <c r="M266" s="75" t="s">
        <v>351</v>
      </c>
      <c r="N266" s="75"/>
      <c r="O266" s="75"/>
      <c r="P266" s="73">
        <f>SUM(P267:P276)</f>
        <v>15100000</v>
      </c>
      <c r="Q266" s="365" t="s">
        <v>160</v>
      </c>
      <c r="R266" s="334"/>
    </row>
    <row r="267" spans="1:18" ht="15.95" customHeight="1">
      <c r="A267" s="349"/>
      <c r="B267" s="76"/>
      <c r="C267" s="77"/>
      <c r="D267" s="367"/>
      <c r="E267" s="78"/>
      <c r="F267" s="380"/>
      <c r="G267" s="370"/>
      <c r="H267" s="423"/>
      <c r="I267" s="556" t="s">
        <v>498</v>
      </c>
      <c r="J267" s="87">
        <v>2500000</v>
      </c>
      <c r="K267" s="123" t="s">
        <v>160</v>
      </c>
      <c r="L267" s="86" t="s">
        <v>31</v>
      </c>
      <c r="M267" s="85">
        <v>1</v>
      </c>
      <c r="N267" s="85" t="s">
        <v>175</v>
      </c>
      <c r="O267" s="97" t="s">
        <v>170</v>
      </c>
      <c r="P267" s="133">
        <f t="shared" ref="P267:P272" si="16">SUM(J267*M267)</f>
        <v>2500000</v>
      </c>
      <c r="Q267" s="372" t="s">
        <v>167</v>
      </c>
      <c r="R267" s="334"/>
    </row>
    <row r="268" spans="1:18" ht="15.95" customHeight="1">
      <c r="A268" s="349"/>
      <c r="B268" s="76"/>
      <c r="C268" s="77"/>
      <c r="D268" s="367"/>
      <c r="E268" s="78"/>
      <c r="F268" s="380"/>
      <c r="G268" s="370"/>
      <c r="H268" s="423"/>
      <c r="I268" s="556" t="s">
        <v>499</v>
      </c>
      <c r="J268" s="87">
        <v>150000</v>
      </c>
      <c r="K268" s="123" t="s">
        <v>167</v>
      </c>
      <c r="L268" s="86" t="s">
        <v>31</v>
      </c>
      <c r="M268" s="85">
        <v>2</v>
      </c>
      <c r="N268" s="85" t="s">
        <v>173</v>
      </c>
      <c r="O268" s="97"/>
      <c r="P268" s="133">
        <f t="shared" si="16"/>
        <v>300000</v>
      </c>
      <c r="Q268" s="372" t="s">
        <v>167</v>
      </c>
      <c r="R268" s="334"/>
    </row>
    <row r="269" spans="1:18" ht="15.95" customHeight="1">
      <c r="A269" s="349"/>
      <c r="B269" s="76"/>
      <c r="C269" s="77"/>
      <c r="D269" s="367"/>
      <c r="E269" s="78"/>
      <c r="F269" s="380"/>
      <c r="G269" s="370"/>
      <c r="H269" s="423"/>
      <c r="I269" s="571" t="s">
        <v>500</v>
      </c>
      <c r="J269" s="133">
        <v>1000</v>
      </c>
      <c r="K269" s="175" t="s">
        <v>167</v>
      </c>
      <c r="L269" s="135" t="s">
        <v>31</v>
      </c>
      <c r="M269" s="649">
        <v>2000</v>
      </c>
      <c r="N269" s="134" t="s">
        <v>501</v>
      </c>
      <c r="O269" s="136"/>
      <c r="P269" s="133">
        <f t="shared" si="16"/>
        <v>2000000</v>
      </c>
      <c r="Q269" s="372" t="s">
        <v>167</v>
      </c>
      <c r="R269" s="334"/>
    </row>
    <row r="270" spans="1:18" ht="15.95" customHeight="1">
      <c r="A270" s="349"/>
      <c r="B270" s="76"/>
      <c r="C270" s="77"/>
      <c r="D270" s="367"/>
      <c r="E270" s="78"/>
      <c r="F270" s="380"/>
      <c r="G270" s="370"/>
      <c r="H270" s="423"/>
      <c r="I270" s="571" t="s">
        <v>502</v>
      </c>
      <c r="J270" s="133">
        <v>0</v>
      </c>
      <c r="K270" s="175" t="s">
        <v>167</v>
      </c>
      <c r="L270" s="135" t="s">
        <v>31</v>
      </c>
      <c r="M270" s="649"/>
      <c r="N270" s="134" t="s">
        <v>501</v>
      </c>
      <c r="O270" s="136"/>
      <c r="P270" s="133">
        <f t="shared" si="16"/>
        <v>0</v>
      </c>
      <c r="Q270" s="372" t="s">
        <v>167</v>
      </c>
      <c r="R270" s="334"/>
    </row>
    <row r="271" spans="1:18" ht="15.95" customHeight="1">
      <c r="A271" s="349"/>
      <c r="B271" s="76"/>
      <c r="C271" s="77"/>
      <c r="D271" s="367"/>
      <c r="E271" s="78"/>
      <c r="F271" s="380"/>
      <c r="G271" s="370"/>
      <c r="H271" s="423"/>
      <c r="I271" s="571" t="s">
        <v>503</v>
      </c>
      <c r="J271" s="133">
        <v>0</v>
      </c>
      <c r="K271" s="175" t="s">
        <v>167</v>
      </c>
      <c r="L271" s="135" t="s">
        <v>31</v>
      </c>
      <c r="M271" s="649"/>
      <c r="N271" s="134" t="s">
        <v>501</v>
      </c>
      <c r="O271" s="136"/>
      <c r="P271" s="133">
        <f t="shared" si="16"/>
        <v>0</v>
      </c>
      <c r="Q271" s="372" t="s">
        <v>167</v>
      </c>
      <c r="R271" s="334"/>
    </row>
    <row r="272" spans="1:18" ht="15.95" customHeight="1">
      <c r="A272" s="349"/>
      <c r="B272" s="76"/>
      <c r="C272" s="77"/>
      <c r="D272" s="367"/>
      <c r="E272" s="78"/>
      <c r="F272" s="380"/>
      <c r="G272" s="370"/>
      <c r="H272" s="423"/>
      <c r="I272" s="571" t="s">
        <v>504</v>
      </c>
      <c r="J272" s="133">
        <v>4000000</v>
      </c>
      <c r="K272" s="175" t="s">
        <v>167</v>
      </c>
      <c r="L272" s="135" t="s">
        <v>31</v>
      </c>
      <c r="M272" s="134">
        <v>2</v>
      </c>
      <c r="N272" s="134" t="s">
        <v>173</v>
      </c>
      <c r="O272" s="136"/>
      <c r="P272" s="133">
        <f t="shared" si="16"/>
        <v>8000000</v>
      </c>
      <c r="Q272" s="372" t="s">
        <v>167</v>
      </c>
      <c r="R272" s="334"/>
    </row>
    <row r="273" spans="1:18" ht="15.95" customHeight="1">
      <c r="A273" s="349"/>
      <c r="B273" s="76"/>
      <c r="C273" s="77"/>
      <c r="D273" s="367"/>
      <c r="E273" s="78"/>
      <c r="F273" s="380"/>
      <c r="G273" s="370"/>
      <c r="H273" s="423"/>
      <c r="I273" s="571" t="s">
        <v>505</v>
      </c>
      <c r="J273" s="133">
        <v>30000</v>
      </c>
      <c r="K273" s="175" t="s">
        <v>167</v>
      </c>
      <c r="L273" s="135" t="s">
        <v>31</v>
      </c>
      <c r="M273" s="134">
        <v>10</v>
      </c>
      <c r="N273" s="134" t="s">
        <v>173</v>
      </c>
      <c r="O273" s="134" t="s">
        <v>271</v>
      </c>
      <c r="P273" s="133">
        <v>300000</v>
      </c>
      <c r="Q273" s="372" t="s">
        <v>167</v>
      </c>
      <c r="R273" s="653"/>
    </row>
    <row r="274" spans="1:18" ht="15.95" customHeight="1">
      <c r="A274" s="349"/>
      <c r="B274" s="76"/>
      <c r="C274" s="77"/>
      <c r="D274" s="367"/>
      <c r="E274" s="78"/>
      <c r="F274" s="380"/>
      <c r="G274" s="370"/>
      <c r="H274" s="423"/>
      <c r="I274" s="571" t="s">
        <v>506</v>
      </c>
      <c r="J274" s="133">
        <v>2000000</v>
      </c>
      <c r="K274" s="175" t="s">
        <v>167</v>
      </c>
      <c r="L274" s="135" t="s">
        <v>31</v>
      </c>
      <c r="M274" s="649">
        <v>1</v>
      </c>
      <c r="N274" s="134" t="s">
        <v>507</v>
      </c>
      <c r="O274" s="136"/>
      <c r="P274" s="133">
        <f>SUM(J274*M274)</f>
        <v>2000000</v>
      </c>
      <c r="Q274" s="372" t="s">
        <v>167</v>
      </c>
      <c r="R274" s="653"/>
    </row>
    <row r="275" spans="1:18" ht="15.95" customHeight="1">
      <c r="A275" s="349"/>
      <c r="B275" s="76"/>
      <c r="C275" s="77"/>
      <c r="D275" s="367"/>
      <c r="E275" s="78"/>
      <c r="F275" s="380"/>
      <c r="G275" s="370"/>
      <c r="H275" s="423"/>
      <c r="I275" s="571" t="s">
        <v>508</v>
      </c>
      <c r="J275" s="654"/>
      <c r="K275" s="175" t="s">
        <v>160</v>
      </c>
      <c r="L275" s="135" t="s">
        <v>31</v>
      </c>
      <c r="M275" s="134"/>
      <c r="N275" s="134" t="s">
        <v>175</v>
      </c>
      <c r="O275" s="136" t="s">
        <v>170</v>
      </c>
      <c r="P275" s="133">
        <f>SUM(J275*M275)</f>
        <v>0</v>
      </c>
      <c r="Q275" s="372" t="s">
        <v>167</v>
      </c>
      <c r="R275" s="334"/>
    </row>
    <row r="276" spans="1:18" ht="15.95" customHeight="1">
      <c r="A276" s="349"/>
      <c r="B276" s="172"/>
      <c r="C276" s="89"/>
      <c r="D276" s="374"/>
      <c r="E276" s="90"/>
      <c r="F276" s="376"/>
      <c r="G276" s="381"/>
      <c r="H276" s="424"/>
      <c r="I276" s="655" t="s">
        <v>509</v>
      </c>
      <c r="J276" s="656"/>
      <c r="K276" s="521" t="s">
        <v>160</v>
      </c>
      <c r="L276" s="219" t="s">
        <v>31</v>
      </c>
      <c r="M276" s="218"/>
      <c r="N276" s="218" t="s">
        <v>175</v>
      </c>
      <c r="O276" s="220" t="s">
        <v>170</v>
      </c>
      <c r="P276" s="133">
        <f>SUM(J276*M276)</f>
        <v>0</v>
      </c>
      <c r="Q276" s="399" t="s">
        <v>167</v>
      </c>
      <c r="R276" s="334"/>
    </row>
    <row r="277" spans="1:18" ht="15.95" customHeight="1">
      <c r="A277" s="349"/>
      <c r="B277" s="76"/>
      <c r="C277" s="237" t="s">
        <v>510</v>
      </c>
      <c r="D277" s="491">
        <v>10000</v>
      </c>
      <c r="E277" s="492">
        <f>+P277/1000</f>
        <v>10000</v>
      </c>
      <c r="F277" s="378">
        <v>18037</v>
      </c>
      <c r="G277" s="493">
        <f>+E277-D277</f>
        <v>0</v>
      </c>
      <c r="H277" s="494" t="s">
        <v>511</v>
      </c>
      <c r="I277" s="657"/>
      <c r="J277" s="204"/>
      <c r="K277" s="618"/>
      <c r="L277" s="618"/>
      <c r="M277" s="205" t="s">
        <v>177</v>
      </c>
      <c r="N277" s="205"/>
      <c r="O277" s="205"/>
      <c r="P277" s="642">
        <f>SUM(P278:P280)</f>
        <v>10000000</v>
      </c>
      <c r="Q277" s="365" t="s">
        <v>167</v>
      </c>
      <c r="R277" s="334"/>
    </row>
    <row r="278" spans="1:18" ht="15.95" customHeight="1">
      <c r="A278" s="349"/>
      <c r="B278" s="76"/>
      <c r="C278" s="238"/>
      <c r="D278" s="496"/>
      <c r="E278" s="497"/>
      <c r="F278" s="380"/>
      <c r="G278" s="498"/>
      <c r="H278" s="499"/>
      <c r="I278" s="435" t="s">
        <v>512</v>
      </c>
      <c r="J278" s="133">
        <v>500000</v>
      </c>
      <c r="K278" s="175" t="s">
        <v>72</v>
      </c>
      <c r="L278" s="135" t="s">
        <v>31</v>
      </c>
      <c r="M278" s="134">
        <v>4</v>
      </c>
      <c r="N278" s="134" t="s">
        <v>513</v>
      </c>
      <c r="O278" s="136" t="s">
        <v>71</v>
      </c>
      <c r="P278" s="177">
        <f>+J278*M278</f>
        <v>2000000</v>
      </c>
      <c r="Q278" s="372" t="s">
        <v>72</v>
      </c>
      <c r="R278" s="334"/>
    </row>
    <row r="279" spans="1:18" ht="15.95" customHeight="1">
      <c r="A279" s="349"/>
      <c r="B279" s="76"/>
      <c r="C279" s="240"/>
      <c r="D279" s="496"/>
      <c r="E279" s="497"/>
      <c r="F279" s="380"/>
      <c r="G279" s="498">
        <f>+E279-D279</f>
        <v>0</v>
      </c>
      <c r="H279" s="499" t="e">
        <f>+G279/D279*100</f>
        <v>#DIV/0!</v>
      </c>
      <c r="I279" s="435" t="s">
        <v>514</v>
      </c>
      <c r="J279" s="133">
        <v>5500000</v>
      </c>
      <c r="K279" s="175" t="s">
        <v>72</v>
      </c>
      <c r="L279" s="135" t="s">
        <v>31</v>
      </c>
      <c r="M279" s="134">
        <v>1</v>
      </c>
      <c r="N279" s="134" t="s">
        <v>175</v>
      </c>
      <c r="O279" s="136" t="s">
        <v>71</v>
      </c>
      <c r="P279" s="177">
        <f>+J279*M279</f>
        <v>5500000</v>
      </c>
      <c r="Q279" s="372" t="s">
        <v>72</v>
      </c>
      <c r="R279" s="334"/>
    </row>
    <row r="280" spans="1:18" ht="15.95" customHeight="1">
      <c r="A280" s="349"/>
      <c r="B280" s="76"/>
      <c r="C280" s="240"/>
      <c r="D280" s="496"/>
      <c r="E280" s="497"/>
      <c r="F280" s="385"/>
      <c r="G280" s="498">
        <f>+E280-D280</f>
        <v>0</v>
      </c>
      <c r="H280" s="499" t="e">
        <f>+G280/D280*100</f>
        <v>#DIV/0!</v>
      </c>
      <c r="I280" s="500" t="s">
        <v>515</v>
      </c>
      <c r="J280" s="658">
        <v>2500000</v>
      </c>
      <c r="K280" s="176" t="s">
        <v>72</v>
      </c>
      <c r="L280" s="135" t="s">
        <v>31</v>
      </c>
      <c r="M280" s="134">
        <v>1</v>
      </c>
      <c r="N280" s="134" t="s">
        <v>175</v>
      </c>
      <c r="O280" s="136" t="s">
        <v>71</v>
      </c>
      <c r="P280" s="177">
        <f>+J280*M280</f>
        <v>2500000</v>
      </c>
      <c r="Q280" s="659" t="s">
        <v>72</v>
      </c>
      <c r="R280" s="334"/>
    </row>
    <row r="281" spans="1:18" ht="15.95" customHeight="1">
      <c r="A281" s="453" t="s">
        <v>347</v>
      </c>
      <c r="B281" s="53" t="s">
        <v>516</v>
      </c>
      <c r="C281" s="98" t="s">
        <v>517</v>
      </c>
      <c r="D281" s="491">
        <v>8725</v>
      </c>
      <c r="E281" s="492">
        <f>+P281/1000</f>
        <v>8300</v>
      </c>
      <c r="F281" s="378">
        <v>4694</v>
      </c>
      <c r="G281" s="493">
        <f>+E281-D281</f>
        <v>-425</v>
      </c>
      <c r="H281" s="494">
        <f t="shared" ref="H281:H288" si="17">+G281/D281*100</f>
        <v>-4.8710601719197708</v>
      </c>
      <c r="I281" s="657"/>
      <c r="J281" s="204"/>
      <c r="K281" s="618"/>
      <c r="L281" s="618"/>
      <c r="M281" s="205" t="s">
        <v>351</v>
      </c>
      <c r="N281" s="205"/>
      <c r="O281" s="205"/>
      <c r="P281" s="642">
        <f>SUM(P282:P289)</f>
        <v>8300000</v>
      </c>
      <c r="Q281" s="365" t="s">
        <v>167</v>
      </c>
      <c r="R281" s="334"/>
    </row>
    <row r="282" spans="1:18" ht="15.95" customHeight="1">
      <c r="A282" s="349"/>
      <c r="B282" s="65" t="s">
        <v>518</v>
      </c>
      <c r="C282" s="101"/>
      <c r="D282" s="496"/>
      <c r="E282" s="497"/>
      <c r="F282" s="380"/>
      <c r="G282" s="498">
        <f>+E282-D282</f>
        <v>0</v>
      </c>
      <c r="H282" s="499" t="e">
        <f t="shared" si="17"/>
        <v>#DIV/0!</v>
      </c>
      <c r="I282" s="210" t="s">
        <v>519</v>
      </c>
      <c r="J282" s="87">
        <v>92500</v>
      </c>
      <c r="K282" s="123" t="s">
        <v>72</v>
      </c>
      <c r="L282" s="86" t="s">
        <v>31</v>
      </c>
      <c r="M282" s="85">
        <v>25</v>
      </c>
      <c r="N282" s="85" t="s">
        <v>130</v>
      </c>
      <c r="O282" s="97" t="s">
        <v>71</v>
      </c>
      <c r="P282" s="133">
        <v>2350000</v>
      </c>
      <c r="Q282" s="372" t="s">
        <v>72</v>
      </c>
      <c r="R282" s="334"/>
    </row>
    <row r="283" spans="1:18" ht="15.95" customHeight="1">
      <c r="A283" s="349"/>
      <c r="B283" s="76"/>
      <c r="C283" s="101"/>
      <c r="D283" s="496"/>
      <c r="E283" s="497"/>
      <c r="F283" s="380"/>
      <c r="G283" s="498"/>
      <c r="H283" s="499"/>
      <c r="I283" s="210" t="s">
        <v>520</v>
      </c>
      <c r="J283" s="87">
        <v>3000</v>
      </c>
      <c r="K283" s="123" t="s">
        <v>72</v>
      </c>
      <c r="L283" s="86" t="s">
        <v>31</v>
      </c>
      <c r="M283" s="85">
        <v>500</v>
      </c>
      <c r="N283" s="85" t="s">
        <v>521</v>
      </c>
      <c r="O283" s="97" t="s">
        <v>71</v>
      </c>
      <c r="P283" s="133">
        <f t="shared" ref="P283:P289" si="18">J283*M283</f>
        <v>1500000</v>
      </c>
      <c r="Q283" s="372" t="s">
        <v>72</v>
      </c>
      <c r="R283" s="334"/>
    </row>
    <row r="284" spans="1:18" ht="15.95" customHeight="1">
      <c r="A284" s="349"/>
      <c r="B284" s="76"/>
      <c r="C284" s="101"/>
      <c r="D284" s="496"/>
      <c r="E284" s="497"/>
      <c r="F284" s="380"/>
      <c r="G284" s="498"/>
      <c r="H284" s="499"/>
      <c r="I284" s="210" t="s">
        <v>522</v>
      </c>
      <c r="J284" s="87">
        <v>200000</v>
      </c>
      <c r="K284" s="123" t="s">
        <v>72</v>
      </c>
      <c r="L284" s="86" t="s">
        <v>31</v>
      </c>
      <c r="M284" s="85">
        <v>2</v>
      </c>
      <c r="N284" s="85" t="s">
        <v>130</v>
      </c>
      <c r="O284" s="97" t="s">
        <v>71</v>
      </c>
      <c r="P284" s="133">
        <f t="shared" si="18"/>
        <v>400000</v>
      </c>
      <c r="Q284" s="372" t="s">
        <v>72</v>
      </c>
      <c r="R284" s="334"/>
    </row>
    <row r="285" spans="1:18" ht="15.95" customHeight="1">
      <c r="A285" s="349"/>
      <c r="B285" s="76"/>
      <c r="C285" s="101"/>
      <c r="D285" s="496"/>
      <c r="E285" s="497"/>
      <c r="F285" s="380"/>
      <c r="G285" s="498">
        <f>+E285-D285</f>
        <v>0</v>
      </c>
      <c r="H285" s="499" t="e">
        <f t="shared" si="17"/>
        <v>#DIV/0!</v>
      </c>
      <c r="I285" s="210" t="s">
        <v>523</v>
      </c>
      <c r="J285" s="87">
        <v>1450000</v>
      </c>
      <c r="K285" s="123" t="s">
        <v>72</v>
      </c>
      <c r="L285" s="86" t="s">
        <v>31</v>
      </c>
      <c r="M285" s="85">
        <v>1</v>
      </c>
      <c r="N285" s="85" t="s">
        <v>130</v>
      </c>
      <c r="O285" s="97" t="s">
        <v>71</v>
      </c>
      <c r="P285" s="133">
        <f t="shared" si="18"/>
        <v>1450000</v>
      </c>
      <c r="Q285" s="372" t="s">
        <v>72</v>
      </c>
      <c r="R285" s="334"/>
    </row>
    <row r="286" spans="1:18" ht="15.95" customHeight="1">
      <c r="A286" s="349"/>
      <c r="B286" s="76"/>
      <c r="C286" s="101"/>
      <c r="D286" s="496"/>
      <c r="E286" s="497"/>
      <c r="F286" s="380"/>
      <c r="G286" s="498"/>
      <c r="H286" s="499"/>
      <c r="I286" s="435" t="s">
        <v>524</v>
      </c>
      <c r="J286" s="133">
        <v>950000</v>
      </c>
      <c r="K286" s="175" t="s">
        <v>72</v>
      </c>
      <c r="L286" s="135" t="s">
        <v>31</v>
      </c>
      <c r="M286" s="134">
        <v>1</v>
      </c>
      <c r="N286" s="134" t="s">
        <v>130</v>
      </c>
      <c r="O286" s="134" t="s">
        <v>271</v>
      </c>
      <c r="P286" s="133">
        <f t="shared" si="18"/>
        <v>950000</v>
      </c>
      <c r="Q286" s="372" t="s">
        <v>72</v>
      </c>
      <c r="R286" s="334"/>
    </row>
    <row r="287" spans="1:18" ht="15.95" customHeight="1">
      <c r="A287" s="349"/>
      <c r="B287" s="76"/>
      <c r="C287" s="101"/>
      <c r="D287" s="496"/>
      <c r="E287" s="497"/>
      <c r="F287" s="380"/>
      <c r="G287" s="498"/>
      <c r="H287" s="499"/>
      <c r="I287" s="435" t="s">
        <v>525</v>
      </c>
      <c r="J287" s="133">
        <v>250000</v>
      </c>
      <c r="K287" s="175" t="s">
        <v>72</v>
      </c>
      <c r="L287" s="135" t="s">
        <v>31</v>
      </c>
      <c r="M287" s="134">
        <v>2</v>
      </c>
      <c r="N287" s="134" t="s">
        <v>130</v>
      </c>
      <c r="O287" s="134" t="s">
        <v>271</v>
      </c>
      <c r="P287" s="133">
        <f t="shared" si="18"/>
        <v>500000</v>
      </c>
      <c r="Q287" s="372" t="s">
        <v>160</v>
      </c>
      <c r="R287" s="334"/>
    </row>
    <row r="288" spans="1:18" ht="15.95" customHeight="1">
      <c r="A288" s="349"/>
      <c r="B288" s="76"/>
      <c r="C288" s="101"/>
      <c r="D288" s="496"/>
      <c r="E288" s="497"/>
      <c r="F288" s="380"/>
      <c r="G288" s="498">
        <f>+E288-D288</f>
        <v>0</v>
      </c>
      <c r="H288" s="499" t="e">
        <f t="shared" si="17"/>
        <v>#DIV/0!</v>
      </c>
      <c r="I288" s="435" t="s">
        <v>526</v>
      </c>
      <c r="J288" s="133">
        <v>112500</v>
      </c>
      <c r="K288" s="175" t="s">
        <v>160</v>
      </c>
      <c r="L288" s="135" t="s">
        <v>31</v>
      </c>
      <c r="M288" s="134">
        <v>8</v>
      </c>
      <c r="N288" s="134" t="s">
        <v>130</v>
      </c>
      <c r="O288" s="134" t="s">
        <v>271</v>
      </c>
      <c r="P288" s="133">
        <f t="shared" si="18"/>
        <v>900000</v>
      </c>
      <c r="Q288" s="372" t="s">
        <v>72</v>
      </c>
      <c r="R288" s="334"/>
    </row>
    <row r="289" spans="1:18" ht="15.95" customHeight="1">
      <c r="A289" s="349"/>
      <c r="B289" s="76"/>
      <c r="C289" s="541"/>
      <c r="D289" s="516"/>
      <c r="E289" s="517"/>
      <c r="F289" s="385"/>
      <c r="G289" s="518"/>
      <c r="H289" s="519"/>
      <c r="I289" s="435" t="s">
        <v>527</v>
      </c>
      <c r="J289" s="133">
        <v>250000</v>
      </c>
      <c r="K289" s="175" t="s">
        <v>167</v>
      </c>
      <c r="L289" s="135" t="s">
        <v>31</v>
      </c>
      <c r="M289" s="134">
        <v>1</v>
      </c>
      <c r="N289" s="134" t="s">
        <v>130</v>
      </c>
      <c r="O289" s="134" t="s">
        <v>271</v>
      </c>
      <c r="P289" s="133">
        <f t="shared" si="18"/>
        <v>250000</v>
      </c>
      <c r="Q289" s="372" t="s">
        <v>72</v>
      </c>
      <c r="R289" s="334"/>
    </row>
    <row r="290" spans="1:18" ht="15.95" customHeight="1">
      <c r="A290" s="349"/>
      <c r="B290" s="76"/>
      <c r="C290" s="237" t="s">
        <v>528</v>
      </c>
      <c r="D290" s="491">
        <v>16200</v>
      </c>
      <c r="E290" s="492">
        <f>+P290/1000</f>
        <v>16200</v>
      </c>
      <c r="F290" s="378">
        <v>18037</v>
      </c>
      <c r="G290" s="493">
        <f t="shared" ref="G290:G296" si="19">+E290-D290</f>
        <v>0</v>
      </c>
      <c r="H290" s="494">
        <f t="shared" ref="H290:H296" si="20">+G290/D290*100</f>
        <v>0</v>
      </c>
      <c r="I290" s="657"/>
      <c r="J290" s="204"/>
      <c r="K290" s="618"/>
      <c r="L290" s="618"/>
      <c r="M290" s="205" t="s">
        <v>177</v>
      </c>
      <c r="N290" s="205"/>
      <c r="O290" s="205"/>
      <c r="P290" s="642">
        <f>SUM(P291:P293)</f>
        <v>16200000</v>
      </c>
      <c r="Q290" s="365" t="s">
        <v>167</v>
      </c>
      <c r="R290" s="334"/>
    </row>
    <row r="291" spans="1:18" ht="15.95" customHeight="1">
      <c r="A291" s="349"/>
      <c r="B291" s="76"/>
      <c r="C291" s="238"/>
      <c r="D291" s="496"/>
      <c r="E291" s="497"/>
      <c r="F291" s="380"/>
      <c r="G291" s="498"/>
      <c r="H291" s="499"/>
      <c r="I291" s="435" t="s">
        <v>529</v>
      </c>
      <c r="J291" s="133">
        <v>100000</v>
      </c>
      <c r="K291" s="175" t="s">
        <v>72</v>
      </c>
      <c r="L291" s="135" t="s">
        <v>31</v>
      </c>
      <c r="M291" s="134">
        <v>4</v>
      </c>
      <c r="N291" s="134" t="s">
        <v>175</v>
      </c>
      <c r="O291" s="136" t="s">
        <v>71</v>
      </c>
      <c r="P291" s="177">
        <f>+J291*M291</f>
        <v>400000</v>
      </c>
      <c r="Q291" s="372" t="s">
        <v>72</v>
      </c>
      <c r="R291" s="334"/>
    </row>
    <row r="292" spans="1:18" ht="15.95" customHeight="1">
      <c r="A292" s="349"/>
      <c r="B292" s="76"/>
      <c r="C292" s="240"/>
      <c r="D292" s="496"/>
      <c r="E292" s="497"/>
      <c r="F292" s="380"/>
      <c r="G292" s="498">
        <f t="shared" si="19"/>
        <v>0</v>
      </c>
      <c r="H292" s="499" t="e">
        <f t="shared" si="20"/>
        <v>#DIV/0!</v>
      </c>
      <c r="I292" s="435" t="s">
        <v>530</v>
      </c>
      <c r="J292" s="133">
        <v>1116667</v>
      </c>
      <c r="K292" s="175" t="s">
        <v>72</v>
      </c>
      <c r="L292" s="135" t="s">
        <v>31</v>
      </c>
      <c r="M292" s="134">
        <v>12</v>
      </c>
      <c r="N292" s="134" t="s">
        <v>198</v>
      </c>
      <c r="O292" s="136" t="s">
        <v>71</v>
      </c>
      <c r="P292" s="177">
        <f>(+J292*M292)-4</f>
        <v>13400000</v>
      </c>
      <c r="Q292" s="372" t="s">
        <v>72</v>
      </c>
      <c r="R292" s="334"/>
    </row>
    <row r="293" spans="1:18" ht="15.95" customHeight="1">
      <c r="A293" s="349"/>
      <c r="B293" s="76"/>
      <c r="C293" s="240"/>
      <c r="D293" s="496"/>
      <c r="E293" s="497"/>
      <c r="F293" s="385"/>
      <c r="G293" s="498">
        <f t="shared" si="19"/>
        <v>0</v>
      </c>
      <c r="H293" s="499" t="e">
        <f t="shared" si="20"/>
        <v>#DIV/0!</v>
      </c>
      <c r="I293" s="500" t="s">
        <v>531</v>
      </c>
      <c r="J293" s="658">
        <v>200000</v>
      </c>
      <c r="K293" s="176" t="s">
        <v>72</v>
      </c>
      <c r="L293" s="135" t="s">
        <v>31</v>
      </c>
      <c r="M293" s="134">
        <v>12</v>
      </c>
      <c r="N293" s="134" t="s">
        <v>532</v>
      </c>
      <c r="O293" s="136" t="s">
        <v>71</v>
      </c>
      <c r="P293" s="177">
        <f>+J293*M293</f>
        <v>2400000</v>
      </c>
      <c r="Q293" s="659" t="s">
        <v>72</v>
      </c>
      <c r="R293" s="334"/>
    </row>
    <row r="294" spans="1:18" ht="18" customHeight="1">
      <c r="A294" s="377"/>
      <c r="B294" s="222" t="s">
        <v>533</v>
      </c>
      <c r="C294" s="650" t="s">
        <v>164</v>
      </c>
      <c r="D294" s="467">
        <f>SUM(D295:D296)</f>
        <v>10000</v>
      </c>
      <c r="E294" s="153">
        <f>SUM(E295:E296)</f>
        <v>10000</v>
      </c>
      <c r="F294" s="535">
        <f>SUM(F295:F296)</f>
        <v>2500</v>
      </c>
      <c r="G294" s="469">
        <f t="shared" si="19"/>
        <v>0</v>
      </c>
      <c r="H294" s="470">
        <f t="shared" si="20"/>
        <v>0</v>
      </c>
      <c r="I294" s="547"/>
      <c r="J294" s="258"/>
      <c r="K294" s="114"/>
      <c r="L294" s="259"/>
      <c r="M294" s="115"/>
      <c r="N294" s="115"/>
      <c r="O294" s="260"/>
      <c r="P294" s="258">
        <f>P295</f>
        <v>10000000</v>
      </c>
      <c r="Q294" s="358" t="s">
        <v>160</v>
      </c>
      <c r="R294" s="334"/>
    </row>
    <row r="295" spans="1:18" ht="18" customHeight="1">
      <c r="A295" s="377"/>
      <c r="B295" s="76" t="s">
        <v>347</v>
      </c>
      <c r="C295" s="602" t="s">
        <v>534</v>
      </c>
      <c r="D295" s="360">
        <v>10000</v>
      </c>
      <c r="E295" s="67">
        <f>+P295/1000</f>
        <v>10000</v>
      </c>
      <c r="F295" s="378">
        <v>2500</v>
      </c>
      <c r="G295" s="363">
        <f t="shared" si="19"/>
        <v>0</v>
      </c>
      <c r="H295" s="364">
        <f t="shared" si="20"/>
        <v>0</v>
      </c>
      <c r="I295" s="419"/>
      <c r="J295" s="73"/>
      <c r="K295" s="127"/>
      <c r="L295" s="74"/>
      <c r="M295" s="75" t="s">
        <v>177</v>
      </c>
      <c r="N295" s="75"/>
      <c r="O295" s="75"/>
      <c r="P295" s="73">
        <f>SUM(P296)</f>
        <v>10000000</v>
      </c>
      <c r="Q295" s="365" t="s">
        <v>167</v>
      </c>
      <c r="R295" s="334"/>
    </row>
    <row r="296" spans="1:18" ht="18" customHeight="1">
      <c r="A296" s="438"/>
      <c r="B296" s="214"/>
      <c r="C296" s="603"/>
      <c r="D296" s="374"/>
      <c r="E296" s="90"/>
      <c r="F296" s="385"/>
      <c r="G296" s="381">
        <f t="shared" si="19"/>
        <v>0</v>
      </c>
      <c r="H296" s="382" t="e">
        <f t="shared" si="20"/>
        <v>#DIV/0!</v>
      </c>
      <c r="I296" s="420" t="s">
        <v>534</v>
      </c>
      <c r="J296" s="232">
        <v>10000000</v>
      </c>
      <c r="K296" s="397" t="s">
        <v>167</v>
      </c>
      <c r="L296" s="192" t="s">
        <v>31</v>
      </c>
      <c r="M296" s="191">
        <v>1</v>
      </c>
      <c r="N296" s="191" t="s">
        <v>254</v>
      </c>
      <c r="O296" s="193" t="s">
        <v>170</v>
      </c>
      <c r="P296" s="232">
        <f>SUM(J296*M296)</f>
        <v>10000000</v>
      </c>
      <c r="Q296" s="399" t="s">
        <v>167</v>
      </c>
      <c r="R296" s="334"/>
    </row>
    <row r="297" spans="1:18" ht="20.100000000000001" customHeight="1">
      <c r="A297" s="660" t="s">
        <v>535</v>
      </c>
      <c r="B297" s="108" t="s">
        <v>536</v>
      </c>
      <c r="C297" s="661"/>
      <c r="D297" s="427">
        <f>+D298</f>
        <v>5000</v>
      </c>
      <c r="E297" s="427">
        <f>+E298</f>
        <v>14141.64</v>
      </c>
      <c r="F297" s="428"/>
      <c r="G297" s="429">
        <f>+E297-D297</f>
        <v>9141.64</v>
      </c>
      <c r="H297" s="662">
        <f>+G297/D297*100</f>
        <v>182.83279999999999</v>
      </c>
      <c r="I297" s="419"/>
      <c r="J297" s="73"/>
      <c r="K297" s="127"/>
      <c r="L297" s="104"/>
      <c r="M297" s="74"/>
      <c r="N297" s="74"/>
      <c r="O297" s="264"/>
      <c r="P297" s="434">
        <f>P298</f>
        <v>14141640</v>
      </c>
      <c r="Q297" s="663" t="s">
        <v>160</v>
      </c>
      <c r="R297" s="334"/>
    </row>
    <row r="298" spans="1:18" ht="15.95" customHeight="1">
      <c r="A298" s="377"/>
      <c r="B298" s="53" t="s">
        <v>535</v>
      </c>
      <c r="C298" s="564" t="s">
        <v>535</v>
      </c>
      <c r="D298" s="360">
        <v>5000</v>
      </c>
      <c r="E298" s="67">
        <f>+P298/1000</f>
        <v>14141.64</v>
      </c>
      <c r="F298" s="362"/>
      <c r="G298" s="363">
        <f>+E298-D298</f>
        <v>9141.64</v>
      </c>
      <c r="H298" s="364">
        <f>+G298/D298*100</f>
        <v>182.83279999999999</v>
      </c>
      <c r="I298" s="384"/>
      <c r="J298" s="105"/>
      <c r="K298" s="127"/>
      <c r="L298" s="104"/>
      <c r="M298" s="75" t="s">
        <v>177</v>
      </c>
      <c r="N298" s="75"/>
      <c r="O298" s="75"/>
      <c r="P298" s="73">
        <f>SUM(P299:P300)</f>
        <v>14141640</v>
      </c>
      <c r="Q298" s="365" t="s">
        <v>167</v>
      </c>
      <c r="R298" s="334"/>
    </row>
    <row r="299" spans="1:18" ht="15.95" customHeight="1">
      <c r="A299" s="377"/>
      <c r="B299" s="76"/>
      <c r="C299" s="566"/>
      <c r="D299" s="367"/>
      <c r="E299" s="78"/>
      <c r="F299" s="369"/>
      <c r="G299" s="370"/>
      <c r="H299" s="371"/>
      <c r="I299" s="394" t="s">
        <v>537</v>
      </c>
      <c r="J299" s="87">
        <v>5000000</v>
      </c>
      <c r="K299" s="123" t="s">
        <v>72</v>
      </c>
      <c r="L299" s="86" t="s">
        <v>31</v>
      </c>
      <c r="M299" s="85">
        <v>1</v>
      </c>
      <c r="N299" s="85" t="s">
        <v>175</v>
      </c>
      <c r="O299" s="97" t="s">
        <v>71</v>
      </c>
      <c r="P299" s="124">
        <f>+J299*M299</f>
        <v>5000000</v>
      </c>
      <c r="Q299" s="372" t="s">
        <v>72</v>
      </c>
      <c r="R299" s="334"/>
    </row>
    <row r="300" spans="1:18" ht="15.95" customHeight="1">
      <c r="A300" s="377"/>
      <c r="B300" s="214"/>
      <c r="C300" s="569"/>
      <c r="D300" s="374"/>
      <c r="E300" s="90"/>
      <c r="F300" s="369"/>
      <c r="G300" s="381"/>
      <c r="H300" s="382"/>
      <c r="I300" s="210" t="s">
        <v>538</v>
      </c>
      <c r="J300" s="87">
        <v>9141640</v>
      </c>
      <c r="K300" s="123" t="s">
        <v>72</v>
      </c>
      <c r="L300" s="86" t="s">
        <v>31</v>
      </c>
      <c r="M300" s="85">
        <v>1</v>
      </c>
      <c r="N300" s="85" t="s">
        <v>175</v>
      </c>
      <c r="O300" s="97" t="s">
        <v>71</v>
      </c>
      <c r="P300" s="124">
        <f>+J300*M300</f>
        <v>9141640</v>
      </c>
      <c r="Q300" s="372" t="s">
        <v>72</v>
      </c>
      <c r="R300" s="334"/>
    </row>
    <row r="301" spans="1:18" ht="20.100000000000001" customHeight="1">
      <c r="A301" s="664" t="s">
        <v>539</v>
      </c>
      <c r="B301" s="108" t="s">
        <v>263</v>
      </c>
      <c r="C301" s="661"/>
      <c r="D301" s="426">
        <f>SUM(D302:D305)</f>
        <v>40200</v>
      </c>
      <c r="E301" s="426">
        <f>SUM(E302:E305)</f>
        <v>80100</v>
      </c>
      <c r="F301" s="428">
        <f>SUM(F302:F305)</f>
        <v>31393</v>
      </c>
      <c r="G301" s="429">
        <f>+E301-D301</f>
        <v>39900</v>
      </c>
      <c r="H301" s="662">
        <f>+G301/D301*100</f>
        <v>99.253731343283576</v>
      </c>
      <c r="I301" s="419"/>
      <c r="J301" s="73"/>
      <c r="K301" s="127"/>
      <c r="L301" s="104"/>
      <c r="M301" s="74"/>
      <c r="N301" s="74"/>
      <c r="O301" s="264"/>
      <c r="P301" s="434">
        <f>SUM(P302,P304)</f>
        <v>80100000</v>
      </c>
      <c r="Q301" s="663" t="s">
        <v>160</v>
      </c>
      <c r="R301" s="334"/>
    </row>
    <row r="302" spans="1:18" ht="15.95" customHeight="1">
      <c r="A302" s="349"/>
      <c r="B302" s="665" t="s">
        <v>540</v>
      </c>
      <c r="C302" s="666" t="s">
        <v>541</v>
      </c>
      <c r="D302" s="360">
        <v>36000</v>
      </c>
      <c r="E302" s="360">
        <f>+P302/1000</f>
        <v>78000</v>
      </c>
      <c r="F302" s="362">
        <v>0</v>
      </c>
      <c r="G302" s="363">
        <f>+E302-D302</f>
        <v>42000</v>
      </c>
      <c r="H302" s="421">
        <f>+G302/D302*100</f>
        <v>116.66666666666667</v>
      </c>
      <c r="I302" s="419"/>
      <c r="J302" s="73"/>
      <c r="K302" s="127"/>
      <c r="L302" s="74"/>
      <c r="M302" s="75" t="s">
        <v>177</v>
      </c>
      <c r="N302" s="75"/>
      <c r="O302" s="75"/>
      <c r="P302" s="73">
        <f>SUM(P303:P303)</f>
        <v>78000000</v>
      </c>
      <c r="Q302" s="365" t="s">
        <v>167</v>
      </c>
      <c r="R302" s="334"/>
    </row>
    <row r="303" spans="1:18" ht="15.95" customHeight="1">
      <c r="A303" s="349"/>
      <c r="B303" s="667"/>
      <c r="C303" s="668"/>
      <c r="D303" s="374"/>
      <c r="E303" s="374"/>
      <c r="F303" s="369"/>
      <c r="G303" s="381"/>
      <c r="H303" s="424"/>
      <c r="I303" s="210" t="s">
        <v>542</v>
      </c>
      <c r="J303" s="87">
        <v>6500000</v>
      </c>
      <c r="K303" s="123" t="s">
        <v>72</v>
      </c>
      <c r="L303" s="86" t="s">
        <v>31</v>
      </c>
      <c r="M303" s="85">
        <v>12</v>
      </c>
      <c r="N303" s="85" t="s">
        <v>175</v>
      </c>
      <c r="O303" s="97" t="s">
        <v>71</v>
      </c>
      <c r="P303" s="124">
        <f>+J303*M303</f>
        <v>78000000</v>
      </c>
      <c r="Q303" s="372" t="s">
        <v>72</v>
      </c>
      <c r="R303" s="334"/>
    </row>
    <row r="304" spans="1:18" ht="15.95" customHeight="1">
      <c r="A304" s="349"/>
      <c r="B304" s="667"/>
      <c r="C304" s="578" t="s">
        <v>543</v>
      </c>
      <c r="D304" s="360">
        <v>4200</v>
      </c>
      <c r="E304" s="67">
        <f>+P304/1000</f>
        <v>2100</v>
      </c>
      <c r="F304" s="378">
        <v>31393</v>
      </c>
      <c r="G304" s="363">
        <f>+E304-D304</f>
        <v>-2100</v>
      </c>
      <c r="H304" s="364">
        <f>+G304/D304*100</f>
        <v>-50</v>
      </c>
      <c r="I304" s="419" t="s">
        <v>146</v>
      </c>
      <c r="J304" s="73" t="s">
        <v>146</v>
      </c>
      <c r="K304" s="127" t="s">
        <v>146</v>
      </c>
      <c r="L304" s="104"/>
      <c r="M304" s="75" t="s">
        <v>177</v>
      </c>
      <c r="N304" s="75"/>
      <c r="O304" s="75"/>
      <c r="P304" s="73">
        <f>SUM(P305:P305)</f>
        <v>2100000</v>
      </c>
      <c r="Q304" s="365" t="s">
        <v>167</v>
      </c>
      <c r="R304" s="334"/>
    </row>
    <row r="305" spans="1:19" ht="15.95" customHeight="1" thickBot="1">
      <c r="A305" s="349"/>
      <c r="B305" s="667"/>
      <c r="C305" s="580"/>
      <c r="D305" s="367"/>
      <c r="E305" s="78"/>
      <c r="F305" s="380"/>
      <c r="G305" s="370"/>
      <c r="H305" s="371"/>
      <c r="I305" s="210" t="s">
        <v>544</v>
      </c>
      <c r="J305" s="87">
        <v>175000</v>
      </c>
      <c r="K305" s="123" t="s">
        <v>72</v>
      </c>
      <c r="L305" s="86" t="s">
        <v>31</v>
      </c>
      <c r="M305" s="85">
        <v>12</v>
      </c>
      <c r="N305" s="85" t="s">
        <v>175</v>
      </c>
      <c r="O305" s="97" t="s">
        <v>71</v>
      </c>
      <c r="P305" s="124">
        <f>+J305*M305</f>
        <v>2100000</v>
      </c>
      <c r="Q305" s="372" t="s">
        <v>72</v>
      </c>
      <c r="R305" s="334"/>
    </row>
    <row r="306" spans="1:19" ht="21.75" customHeight="1">
      <c r="A306" s="669" t="s">
        <v>545</v>
      </c>
      <c r="B306" s="454" t="s">
        <v>263</v>
      </c>
      <c r="C306" s="455"/>
      <c r="D306" s="670">
        <f>SUM(D307:D363)</f>
        <v>1891725</v>
      </c>
      <c r="E306" s="670">
        <f>SUM(E307:E363)</f>
        <v>2015519.3199999998</v>
      </c>
      <c r="F306" s="457" t="e">
        <f>SUM(F307:F315,F317:F358)</f>
        <v>#VALUE!</v>
      </c>
      <c r="G306" s="458">
        <f>+E306-D306</f>
        <v>123794.31999999983</v>
      </c>
      <c r="H306" s="459">
        <f>+G306/D306*100</f>
        <v>6.543991330663804</v>
      </c>
      <c r="I306" s="560"/>
      <c r="J306" s="461"/>
      <c r="K306" s="462"/>
      <c r="L306" s="463"/>
      <c r="M306" s="463"/>
      <c r="N306" s="463"/>
      <c r="O306" s="463"/>
      <c r="P306" s="461">
        <f>SUM(P307:P363)</f>
        <v>2015519320</v>
      </c>
      <c r="Q306" s="464" t="s">
        <v>160</v>
      </c>
      <c r="R306" s="334"/>
    </row>
    <row r="307" spans="1:19" ht="15.95" customHeight="1">
      <c r="A307" s="349"/>
      <c r="B307" s="65" t="s">
        <v>546</v>
      </c>
      <c r="C307" s="671" t="s">
        <v>547</v>
      </c>
      <c r="D307" s="467">
        <v>55000</v>
      </c>
      <c r="E307" s="467">
        <f>P307/1000</f>
        <v>55000</v>
      </c>
      <c r="F307" s="672"/>
      <c r="G307" s="469">
        <f>E307-D307</f>
        <v>0</v>
      </c>
      <c r="H307" s="470">
        <f>+G307/D307*100</f>
        <v>0</v>
      </c>
      <c r="I307" s="384" t="s">
        <v>548</v>
      </c>
      <c r="J307" s="73">
        <v>13750000</v>
      </c>
      <c r="K307" s="127" t="s">
        <v>167</v>
      </c>
      <c r="L307" s="104" t="s">
        <v>31</v>
      </c>
      <c r="M307" s="74">
        <v>4</v>
      </c>
      <c r="N307" s="74" t="s">
        <v>173</v>
      </c>
      <c r="O307" s="264" t="s">
        <v>170</v>
      </c>
      <c r="P307" s="73">
        <f t="shared" ref="P307:P324" si="21">SUM(J307*M307)</f>
        <v>55000000</v>
      </c>
      <c r="Q307" s="365" t="s">
        <v>167</v>
      </c>
      <c r="R307" s="334"/>
    </row>
    <row r="308" spans="1:19" ht="15.95" customHeight="1">
      <c r="A308" s="349"/>
      <c r="B308" s="76"/>
      <c r="C308" s="673" t="s">
        <v>549</v>
      </c>
      <c r="D308" s="467">
        <v>58000</v>
      </c>
      <c r="E308" s="467">
        <f t="shared" ref="E308:E362" si="22">P308/1000</f>
        <v>58000</v>
      </c>
      <c r="F308" s="672"/>
      <c r="G308" s="469">
        <f t="shared" ref="G308:G316" si="23">E308-D308</f>
        <v>0</v>
      </c>
      <c r="H308" s="470">
        <f t="shared" ref="H308:H349" si="24">+G308/D308*100</f>
        <v>0</v>
      </c>
      <c r="I308" s="394" t="s">
        <v>548</v>
      </c>
      <c r="J308" s="96">
        <f>58000000/4</f>
        <v>14500000</v>
      </c>
      <c r="K308" s="123" t="s">
        <v>167</v>
      </c>
      <c r="L308" s="86" t="s">
        <v>31</v>
      </c>
      <c r="M308" s="85">
        <v>4</v>
      </c>
      <c r="N308" s="85" t="s">
        <v>173</v>
      </c>
      <c r="O308" s="97" t="s">
        <v>170</v>
      </c>
      <c r="P308" s="96">
        <f t="shared" si="21"/>
        <v>58000000</v>
      </c>
      <c r="Q308" s="372" t="s">
        <v>167</v>
      </c>
      <c r="R308" s="334"/>
    </row>
    <row r="309" spans="1:19" ht="15.95" customHeight="1">
      <c r="A309" s="349"/>
      <c r="B309" s="76"/>
      <c r="C309" s="673" t="s">
        <v>550</v>
      </c>
      <c r="D309" s="674">
        <v>58000</v>
      </c>
      <c r="E309" s="467">
        <f t="shared" si="22"/>
        <v>58000</v>
      </c>
      <c r="F309" s="672"/>
      <c r="G309" s="469">
        <f t="shared" si="23"/>
        <v>0</v>
      </c>
      <c r="H309" s="470">
        <f t="shared" si="24"/>
        <v>0</v>
      </c>
      <c r="I309" s="394" t="s">
        <v>548</v>
      </c>
      <c r="J309" s="96">
        <f>58000000/4</f>
        <v>14500000</v>
      </c>
      <c r="K309" s="123" t="s">
        <v>167</v>
      </c>
      <c r="L309" s="86" t="s">
        <v>31</v>
      </c>
      <c r="M309" s="85">
        <v>4</v>
      </c>
      <c r="N309" s="85" t="s">
        <v>173</v>
      </c>
      <c r="O309" s="97" t="s">
        <v>170</v>
      </c>
      <c r="P309" s="96">
        <f t="shared" si="21"/>
        <v>58000000</v>
      </c>
      <c r="Q309" s="372" t="s">
        <v>167</v>
      </c>
      <c r="R309" s="334"/>
    </row>
    <row r="310" spans="1:19" ht="15.95" customHeight="1">
      <c r="A310" s="349"/>
      <c r="B310" s="76"/>
      <c r="C310" s="671" t="s">
        <v>551</v>
      </c>
      <c r="D310" s="674">
        <v>50000</v>
      </c>
      <c r="E310" s="467">
        <f t="shared" si="22"/>
        <v>50000</v>
      </c>
      <c r="F310" s="672"/>
      <c r="G310" s="469">
        <f t="shared" si="23"/>
        <v>0</v>
      </c>
      <c r="H310" s="470">
        <f t="shared" si="24"/>
        <v>0</v>
      </c>
      <c r="I310" s="394" t="s">
        <v>548</v>
      </c>
      <c r="J310" s="96">
        <v>12500000</v>
      </c>
      <c r="K310" s="123" t="s">
        <v>72</v>
      </c>
      <c r="L310" s="86" t="s">
        <v>31</v>
      </c>
      <c r="M310" s="85">
        <v>4</v>
      </c>
      <c r="N310" s="85" t="s">
        <v>130</v>
      </c>
      <c r="O310" s="97" t="s">
        <v>71</v>
      </c>
      <c r="P310" s="96">
        <f t="shared" si="21"/>
        <v>50000000</v>
      </c>
      <c r="Q310" s="372" t="s">
        <v>72</v>
      </c>
      <c r="R310" s="334"/>
    </row>
    <row r="311" spans="1:19" ht="15.95" customHeight="1">
      <c r="A311" s="349"/>
      <c r="B311" s="76"/>
      <c r="C311" s="675" t="s">
        <v>552</v>
      </c>
      <c r="D311" s="674">
        <v>45000</v>
      </c>
      <c r="E311" s="467">
        <f t="shared" si="22"/>
        <v>45000</v>
      </c>
      <c r="F311" s="672"/>
      <c r="G311" s="469">
        <f t="shared" si="23"/>
        <v>0</v>
      </c>
      <c r="H311" s="470">
        <f t="shared" si="24"/>
        <v>0</v>
      </c>
      <c r="I311" s="394" t="s">
        <v>548</v>
      </c>
      <c r="J311" s="96">
        <v>11250000</v>
      </c>
      <c r="K311" s="123" t="s">
        <v>167</v>
      </c>
      <c r="L311" s="86" t="s">
        <v>31</v>
      </c>
      <c r="M311" s="85">
        <v>4</v>
      </c>
      <c r="N311" s="85" t="s">
        <v>173</v>
      </c>
      <c r="O311" s="97" t="s">
        <v>170</v>
      </c>
      <c r="P311" s="96">
        <f t="shared" si="21"/>
        <v>45000000</v>
      </c>
      <c r="Q311" s="372" t="s">
        <v>167</v>
      </c>
      <c r="R311" s="334"/>
    </row>
    <row r="312" spans="1:19" ht="15.95" customHeight="1">
      <c r="A312" s="349"/>
      <c r="B312" s="76"/>
      <c r="C312" s="671" t="s">
        <v>553</v>
      </c>
      <c r="D312" s="674">
        <v>50000</v>
      </c>
      <c r="E312" s="467">
        <f t="shared" si="22"/>
        <v>50000</v>
      </c>
      <c r="F312" s="672"/>
      <c r="G312" s="469">
        <f t="shared" si="23"/>
        <v>0</v>
      </c>
      <c r="H312" s="470">
        <f t="shared" si="24"/>
        <v>0</v>
      </c>
      <c r="I312" s="394" t="s">
        <v>548</v>
      </c>
      <c r="J312" s="96">
        <v>12500000</v>
      </c>
      <c r="K312" s="123" t="s">
        <v>167</v>
      </c>
      <c r="L312" s="86" t="s">
        <v>31</v>
      </c>
      <c r="M312" s="85">
        <v>4</v>
      </c>
      <c r="N312" s="85" t="s">
        <v>173</v>
      </c>
      <c r="O312" s="97" t="s">
        <v>170</v>
      </c>
      <c r="P312" s="96">
        <f t="shared" si="21"/>
        <v>50000000</v>
      </c>
      <c r="Q312" s="372" t="s">
        <v>167</v>
      </c>
      <c r="R312" s="334"/>
    </row>
    <row r="313" spans="1:19" ht="15.95" customHeight="1">
      <c r="A313" s="349"/>
      <c r="B313" s="76"/>
      <c r="C313" s="671" t="s">
        <v>554</v>
      </c>
      <c r="D313" s="674">
        <v>30000</v>
      </c>
      <c r="E313" s="467">
        <f t="shared" si="22"/>
        <v>30000</v>
      </c>
      <c r="F313" s="672"/>
      <c r="G313" s="469">
        <f t="shared" si="23"/>
        <v>0</v>
      </c>
      <c r="H313" s="470">
        <f t="shared" si="24"/>
        <v>0</v>
      </c>
      <c r="I313" s="394" t="s">
        <v>548</v>
      </c>
      <c r="J313" s="96">
        <v>7500000</v>
      </c>
      <c r="K313" s="123" t="s">
        <v>167</v>
      </c>
      <c r="L313" s="86" t="s">
        <v>31</v>
      </c>
      <c r="M313" s="85">
        <v>4</v>
      </c>
      <c r="N313" s="85" t="s">
        <v>173</v>
      </c>
      <c r="O313" s="97" t="s">
        <v>170</v>
      </c>
      <c r="P313" s="96">
        <f t="shared" si="21"/>
        <v>30000000</v>
      </c>
      <c r="Q313" s="372" t="s">
        <v>167</v>
      </c>
      <c r="R313" s="334"/>
    </row>
    <row r="314" spans="1:19" ht="15.95" customHeight="1">
      <c r="A314" s="349"/>
      <c r="B314" s="76"/>
      <c r="C314" s="671" t="s">
        <v>555</v>
      </c>
      <c r="D314" s="674">
        <v>60000</v>
      </c>
      <c r="E314" s="467">
        <f t="shared" si="22"/>
        <v>60000</v>
      </c>
      <c r="F314" s="672"/>
      <c r="G314" s="469">
        <f t="shared" si="23"/>
        <v>0</v>
      </c>
      <c r="H314" s="470">
        <f t="shared" si="24"/>
        <v>0</v>
      </c>
      <c r="I314" s="394" t="s">
        <v>548</v>
      </c>
      <c r="J314" s="96">
        <v>15000000</v>
      </c>
      <c r="K314" s="123" t="s">
        <v>167</v>
      </c>
      <c r="L314" s="86" t="s">
        <v>31</v>
      </c>
      <c r="M314" s="85">
        <v>4</v>
      </c>
      <c r="N314" s="85" t="s">
        <v>173</v>
      </c>
      <c r="O314" s="97" t="s">
        <v>170</v>
      </c>
      <c r="P314" s="96">
        <f t="shared" si="21"/>
        <v>60000000</v>
      </c>
      <c r="Q314" s="372" t="s">
        <v>167</v>
      </c>
      <c r="R314" s="334"/>
    </row>
    <row r="315" spans="1:19" ht="15.95" customHeight="1">
      <c r="A315" s="349"/>
      <c r="B315" s="76"/>
      <c r="C315" s="671" t="s">
        <v>556</v>
      </c>
      <c r="D315" s="674">
        <v>60000</v>
      </c>
      <c r="E315" s="467">
        <f t="shared" si="22"/>
        <v>60000</v>
      </c>
      <c r="F315" s="672"/>
      <c r="G315" s="469">
        <f t="shared" si="23"/>
        <v>0</v>
      </c>
      <c r="H315" s="470">
        <f t="shared" si="24"/>
        <v>0</v>
      </c>
      <c r="I315" s="394" t="s">
        <v>548</v>
      </c>
      <c r="J315" s="96">
        <f>60000000/4</f>
        <v>15000000</v>
      </c>
      <c r="K315" s="123" t="s">
        <v>167</v>
      </c>
      <c r="L315" s="86" t="s">
        <v>31</v>
      </c>
      <c r="M315" s="85">
        <v>4</v>
      </c>
      <c r="N315" s="85" t="s">
        <v>173</v>
      </c>
      <c r="O315" s="97" t="s">
        <v>170</v>
      </c>
      <c r="P315" s="96">
        <f t="shared" si="21"/>
        <v>60000000</v>
      </c>
      <c r="Q315" s="372" t="s">
        <v>167</v>
      </c>
      <c r="R315" s="334"/>
    </row>
    <row r="316" spans="1:19" ht="15.95" customHeight="1">
      <c r="A316" s="453" t="s">
        <v>545</v>
      </c>
      <c r="B316" s="65" t="s">
        <v>546</v>
      </c>
      <c r="C316" s="671" t="s">
        <v>557</v>
      </c>
      <c r="D316" s="674">
        <v>20000</v>
      </c>
      <c r="E316" s="467">
        <f t="shared" si="22"/>
        <v>20000</v>
      </c>
      <c r="F316" s="672"/>
      <c r="G316" s="469">
        <f t="shared" si="23"/>
        <v>0</v>
      </c>
      <c r="H316" s="470">
        <f t="shared" si="24"/>
        <v>0</v>
      </c>
      <c r="I316" s="394" t="s">
        <v>558</v>
      </c>
      <c r="J316" s="96">
        <v>4000000</v>
      </c>
      <c r="K316" s="123" t="s">
        <v>167</v>
      </c>
      <c r="L316" s="86" t="s">
        <v>31</v>
      </c>
      <c r="M316" s="85">
        <v>5</v>
      </c>
      <c r="N316" s="85" t="s">
        <v>173</v>
      </c>
      <c r="O316" s="97" t="s">
        <v>170</v>
      </c>
      <c r="P316" s="96">
        <f t="shared" si="21"/>
        <v>20000000</v>
      </c>
      <c r="Q316" s="372" t="s">
        <v>167</v>
      </c>
      <c r="R316" s="334"/>
    </row>
    <row r="317" spans="1:19" ht="15.95" customHeight="1">
      <c r="A317" s="349"/>
      <c r="B317" s="76"/>
      <c r="C317" s="675" t="s">
        <v>559</v>
      </c>
      <c r="D317" s="467">
        <v>30000</v>
      </c>
      <c r="E317" s="467">
        <f t="shared" si="22"/>
        <v>30100.22</v>
      </c>
      <c r="F317" s="672"/>
      <c r="G317" s="469">
        <f>E317-D317</f>
        <v>100.22000000000116</v>
      </c>
      <c r="H317" s="470">
        <f t="shared" si="24"/>
        <v>0.33406666666667051</v>
      </c>
      <c r="I317" s="394" t="s">
        <v>560</v>
      </c>
      <c r="J317" s="96">
        <v>6020044</v>
      </c>
      <c r="K317" s="123" t="s">
        <v>167</v>
      </c>
      <c r="L317" s="86" t="s">
        <v>31</v>
      </c>
      <c r="M317" s="85">
        <v>5</v>
      </c>
      <c r="N317" s="85" t="s">
        <v>173</v>
      </c>
      <c r="O317" s="97" t="s">
        <v>170</v>
      </c>
      <c r="P317" s="96">
        <f t="shared" si="21"/>
        <v>30100220</v>
      </c>
      <c r="Q317" s="372" t="s">
        <v>167</v>
      </c>
      <c r="R317" s="334" t="s">
        <v>561</v>
      </c>
    </row>
    <row r="318" spans="1:19" ht="15.95" customHeight="1">
      <c r="A318" s="349"/>
      <c r="B318" s="76"/>
      <c r="C318" s="671" t="s">
        <v>562</v>
      </c>
      <c r="D318" s="467">
        <v>65000</v>
      </c>
      <c r="E318" s="467">
        <f t="shared" si="22"/>
        <v>65000</v>
      </c>
      <c r="F318" s="672"/>
      <c r="G318" s="469">
        <f t="shared" ref="G318:G364" si="25">+E318-D318</f>
        <v>0</v>
      </c>
      <c r="H318" s="470">
        <f t="shared" si="24"/>
        <v>0</v>
      </c>
      <c r="I318" s="394" t="s">
        <v>548</v>
      </c>
      <c r="J318" s="96">
        <v>16250000</v>
      </c>
      <c r="K318" s="123" t="s">
        <v>167</v>
      </c>
      <c r="L318" s="86" t="s">
        <v>31</v>
      </c>
      <c r="M318" s="85">
        <v>4</v>
      </c>
      <c r="N318" s="85" t="s">
        <v>173</v>
      </c>
      <c r="O318" s="97" t="s">
        <v>170</v>
      </c>
      <c r="P318" s="96">
        <f t="shared" si="21"/>
        <v>65000000</v>
      </c>
      <c r="Q318" s="372" t="s">
        <v>167</v>
      </c>
      <c r="R318" s="334"/>
    </row>
    <row r="319" spans="1:19" ht="15.95" customHeight="1">
      <c r="A319" s="349"/>
      <c r="B319" s="76"/>
      <c r="C319" s="673" t="s">
        <v>563</v>
      </c>
      <c r="D319" s="467">
        <v>20000</v>
      </c>
      <c r="E319" s="467">
        <f>P319/1000</f>
        <v>21018.83</v>
      </c>
      <c r="F319" s="672"/>
      <c r="G319" s="469">
        <f>+E319-D319</f>
        <v>1018.8300000000017</v>
      </c>
      <c r="H319" s="470">
        <f t="shared" si="24"/>
        <v>5.0941500000000079</v>
      </c>
      <c r="I319" s="394" t="s">
        <v>560</v>
      </c>
      <c r="J319" s="96">
        <v>4203766</v>
      </c>
      <c r="K319" s="123" t="s">
        <v>167</v>
      </c>
      <c r="L319" s="86" t="s">
        <v>31</v>
      </c>
      <c r="M319" s="85">
        <v>5</v>
      </c>
      <c r="N319" s="85" t="s">
        <v>173</v>
      </c>
      <c r="O319" s="97" t="s">
        <v>170</v>
      </c>
      <c r="P319" s="96">
        <f>SUM(J319*M319)</f>
        <v>21018830</v>
      </c>
      <c r="Q319" s="372" t="s">
        <v>167</v>
      </c>
      <c r="R319" s="334" t="s">
        <v>564</v>
      </c>
      <c r="S319" s="676"/>
    </row>
    <row r="320" spans="1:19" ht="15.95" customHeight="1">
      <c r="A320" s="349"/>
      <c r="B320" s="76"/>
      <c r="C320" s="675" t="s">
        <v>565</v>
      </c>
      <c r="D320" s="467">
        <v>110000</v>
      </c>
      <c r="E320" s="467">
        <f t="shared" si="22"/>
        <v>122780.47</v>
      </c>
      <c r="F320" s="672"/>
      <c r="G320" s="469">
        <f>+E320-D320</f>
        <v>12780.470000000001</v>
      </c>
      <c r="H320" s="470">
        <f t="shared" si="24"/>
        <v>11.618609090909091</v>
      </c>
      <c r="I320" s="394" t="s">
        <v>560</v>
      </c>
      <c r="J320" s="96">
        <v>24556094</v>
      </c>
      <c r="K320" s="123" t="s">
        <v>167</v>
      </c>
      <c r="L320" s="86" t="s">
        <v>31</v>
      </c>
      <c r="M320" s="85">
        <v>5</v>
      </c>
      <c r="N320" s="85" t="s">
        <v>173</v>
      </c>
      <c r="O320" s="97" t="s">
        <v>170</v>
      </c>
      <c r="P320" s="96">
        <f t="shared" si="21"/>
        <v>122780470</v>
      </c>
      <c r="Q320" s="372" t="s">
        <v>167</v>
      </c>
      <c r="R320" s="334" t="s">
        <v>566</v>
      </c>
    </row>
    <row r="321" spans="1:19" ht="15.95" customHeight="1">
      <c r="A321" s="349"/>
      <c r="B321" s="76"/>
      <c r="C321" s="671" t="s">
        <v>567</v>
      </c>
      <c r="D321" s="467">
        <v>34000</v>
      </c>
      <c r="E321" s="467">
        <f t="shared" si="22"/>
        <v>34000</v>
      </c>
      <c r="F321" s="672"/>
      <c r="G321" s="469">
        <f t="shared" si="25"/>
        <v>0</v>
      </c>
      <c r="H321" s="470">
        <f t="shared" si="24"/>
        <v>0</v>
      </c>
      <c r="I321" s="394" t="s">
        <v>558</v>
      </c>
      <c r="J321" s="96">
        <v>6800000</v>
      </c>
      <c r="K321" s="123" t="s">
        <v>167</v>
      </c>
      <c r="L321" s="86" t="s">
        <v>31</v>
      </c>
      <c r="M321" s="85">
        <v>5</v>
      </c>
      <c r="N321" s="85" t="s">
        <v>173</v>
      </c>
      <c r="O321" s="97" t="s">
        <v>170</v>
      </c>
      <c r="P321" s="96">
        <f t="shared" si="21"/>
        <v>34000000</v>
      </c>
      <c r="Q321" s="372" t="s">
        <v>167</v>
      </c>
      <c r="R321" s="334"/>
    </row>
    <row r="322" spans="1:19" ht="15.95" customHeight="1">
      <c r="A322" s="349"/>
      <c r="B322" s="76"/>
      <c r="C322" s="671" t="s">
        <v>568</v>
      </c>
      <c r="D322" s="467">
        <v>61500</v>
      </c>
      <c r="E322" s="467">
        <f t="shared" si="22"/>
        <v>61500</v>
      </c>
      <c r="F322" s="672"/>
      <c r="G322" s="469">
        <f t="shared" si="25"/>
        <v>0</v>
      </c>
      <c r="H322" s="470">
        <f t="shared" si="24"/>
        <v>0</v>
      </c>
      <c r="I322" s="394" t="s">
        <v>548</v>
      </c>
      <c r="J322" s="96">
        <v>15375000</v>
      </c>
      <c r="K322" s="123" t="s">
        <v>167</v>
      </c>
      <c r="L322" s="86" t="s">
        <v>31</v>
      </c>
      <c r="M322" s="85">
        <v>4</v>
      </c>
      <c r="N322" s="85" t="s">
        <v>173</v>
      </c>
      <c r="O322" s="97" t="s">
        <v>170</v>
      </c>
      <c r="P322" s="96">
        <f t="shared" si="21"/>
        <v>61500000</v>
      </c>
      <c r="Q322" s="372" t="s">
        <v>167</v>
      </c>
      <c r="R322" s="334"/>
    </row>
    <row r="323" spans="1:19" ht="15.95" customHeight="1">
      <c r="A323" s="349"/>
      <c r="B323" s="76"/>
      <c r="C323" s="671" t="s">
        <v>569</v>
      </c>
      <c r="D323" s="467">
        <v>82500</v>
      </c>
      <c r="E323" s="467">
        <f t="shared" si="22"/>
        <v>83518.83</v>
      </c>
      <c r="F323" s="672"/>
      <c r="G323" s="469">
        <f t="shared" si="25"/>
        <v>1018.8300000000017</v>
      </c>
      <c r="H323" s="470">
        <f t="shared" si="24"/>
        <v>1.2349454545454566</v>
      </c>
      <c r="I323" s="394" t="s">
        <v>560</v>
      </c>
      <c r="J323" s="96">
        <v>16703766</v>
      </c>
      <c r="K323" s="123" t="s">
        <v>72</v>
      </c>
      <c r="L323" s="86" t="s">
        <v>31</v>
      </c>
      <c r="M323" s="85">
        <v>5</v>
      </c>
      <c r="N323" s="85" t="s">
        <v>130</v>
      </c>
      <c r="O323" s="97" t="s">
        <v>71</v>
      </c>
      <c r="P323" s="96">
        <f t="shared" si="21"/>
        <v>83518830</v>
      </c>
      <c r="Q323" s="372" t="s">
        <v>72</v>
      </c>
      <c r="R323" s="334" t="s">
        <v>564</v>
      </c>
    </row>
    <row r="324" spans="1:19" ht="15.95" customHeight="1">
      <c r="A324" s="349"/>
      <c r="B324" s="76"/>
      <c r="C324" s="671" t="s">
        <v>570</v>
      </c>
      <c r="D324" s="467">
        <v>200000</v>
      </c>
      <c r="E324" s="467">
        <f t="shared" si="22"/>
        <v>200000</v>
      </c>
      <c r="F324" s="672"/>
      <c r="G324" s="469">
        <f t="shared" si="25"/>
        <v>0</v>
      </c>
      <c r="H324" s="470">
        <f t="shared" si="24"/>
        <v>0</v>
      </c>
      <c r="I324" s="394" t="s">
        <v>548</v>
      </c>
      <c r="J324" s="96">
        <v>50000000</v>
      </c>
      <c r="K324" s="123" t="s">
        <v>167</v>
      </c>
      <c r="L324" s="86" t="s">
        <v>31</v>
      </c>
      <c r="M324" s="85">
        <v>4</v>
      </c>
      <c r="N324" s="85" t="s">
        <v>173</v>
      </c>
      <c r="O324" s="97" t="s">
        <v>170</v>
      </c>
      <c r="P324" s="96">
        <f t="shared" si="21"/>
        <v>200000000</v>
      </c>
      <c r="Q324" s="372" t="s">
        <v>167</v>
      </c>
      <c r="R324" s="334"/>
    </row>
    <row r="325" spans="1:19" ht="15.95" customHeight="1">
      <c r="A325" s="349"/>
      <c r="B325" s="76"/>
      <c r="C325" s="671" t="s">
        <v>571</v>
      </c>
      <c r="D325" s="467">
        <v>31000</v>
      </c>
      <c r="E325" s="467">
        <f t="shared" si="22"/>
        <v>68809.52</v>
      </c>
      <c r="F325" s="672"/>
      <c r="G325" s="469">
        <f t="shared" si="25"/>
        <v>37809.520000000004</v>
      </c>
      <c r="H325" s="470">
        <f t="shared" si="24"/>
        <v>121.96619354838711</v>
      </c>
      <c r="I325" s="394" t="s">
        <v>560</v>
      </c>
      <c r="J325" s="96">
        <v>13761904</v>
      </c>
      <c r="K325" s="123" t="s">
        <v>160</v>
      </c>
      <c r="L325" s="86" t="s">
        <v>572</v>
      </c>
      <c r="M325" s="85">
        <v>5</v>
      </c>
      <c r="N325" s="85" t="s">
        <v>175</v>
      </c>
      <c r="O325" s="97" t="s">
        <v>271</v>
      </c>
      <c r="P325" s="96">
        <f>J325*M325</f>
        <v>68809520</v>
      </c>
      <c r="Q325" s="372" t="s">
        <v>72</v>
      </c>
      <c r="R325" s="334" t="s">
        <v>573</v>
      </c>
    </row>
    <row r="326" spans="1:19" ht="15.95" customHeight="1">
      <c r="A326" s="349"/>
      <c r="B326" s="76"/>
      <c r="C326" s="671" t="s">
        <v>574</v>
      </c>
      <c r="D326" s="467">
        <v>6000</v>
      </c>
      <c r="E326" s="467">
        <f t="shared" si="22"/>
        <v>17921.47</v>
      </c>
      <c r="F326" s="672"/>
      <c r="G326" s="469">
        <f t="shared" si="25"/>
        <v>11921.470000000001</v>
      </c>
      <c r="H326" s="470">
        <f t="shared" si="24"/>
        <v>198.69116666666667</v>
      </c>
      <c r="I326" s="394" t="s">
        <v>560</v>
      </c>
      <c r="J326" s="96">
        <v>3584294</v>
      </c>
      <c r="K326" s="123" t="s">
        <v>167</v>
      </c>
      <c r="L326" s="86" t="s">
        <v>31</v>
      </c>
      <c r="M326" s="85">
        <v>5</v>
      </c>
      <c r="N326" s="85" t="s">
        <v>173</v>
      </c>
      <c r="O326" s="97" t="s">
        <v>170</v>
      </c>
      <c r="P326" s="96">
        <f>J326*M326</f>
        <v>17921470</v>
      </c>
      <c r="Q326" s="372" t="s">
        <v>167</v>
      </c>
      <c r="R326" s="334" t="s">
        <v>575</v>
      </c>
    </row>
    <row r="327" spans="1:19" ht="15.95" customHeight="1">
      <c r="A327" s="349"/>
      <c r="B327" s="76"/>
      <c r="C327" s="677" t="s">
        <v>576</v>
      </c>
      <c r="D327" s="467">
        <v>50000</v>
      </c>
      <c r="E327" s="467">
        <f t="shared" si="22"/>
        <v>50487.7</v>
      </c>
      <c r="F327" s="672"/>
      <c r="G327" s="469">
        <f t="shared" si="25"/>
        <v>487.69999999999709</v>
      </c>
      <c r="H327" s="470">
        <f t="shared" si="24"/>
        <v>0.97539999999999416</v>
      </c>
      <c r="I327" s="394" t="s">
        <v>560</v>
      </c>
      <c r="J327" s="96">
        <v>10097540</v>
      </c>
      <c r="K327" s="123" t="s">
        <v>167</v>
      </c>
      <c r="L327" s="86" t="s">
        <v>31</v>
      </c>
      <c r="M327" s="85">
        <v>5</v>
      </c>
      <c r="N327" s="85" t="s">
        <v>173</v>
      </c>
      <c r="O327" s="97" t="s">
        <v>170</v>
      </c>
      <c r="P327" s="96">
        <f>SUM(J327*M327)</f>
        <v>50487700</v>
      </c>
      <c r="Q327" s="372" t="s">
        <v>167</v>
      </c>
      <c r="R327" s="334" t="s">
        <v>577</v>
      </c>
    </row>
    <row r="328" spans="1:19" ht="15.95" customHeight="1">
      <c r="A328" s="349"/>
      <c r="B328" s="76"/>
      <c r="C328" s="671" t="s">
        <v>578</v>
      </c>
      <c r="D328" s="467">
        <v>15000</v>
      </c>
      <c r="E328" s="467">
        <f t="shared" si="22"/>
        <v>15000</v>
      </c>
      <c r="F328" s="672"/>
      <c r="G328" s="469">
        <f t="shared" si="25"/>
        <v>0</v>
      </c>
      <c r="H328" s="470">
        <f t="shared" si="24"/>
        <v>0</v>
      </c>
      <c r="I328" s="394" t="s">
        <v>548</v>
      </c>
      <c r="J328" s="96">
        <v>3750000</v>
      </c>
      <c r="K328" s="123" t="s">
        <v>167</v>
      </c>
      <c r="L328" s="86" t="s">
        <v>31</v>
      </c>
      <c r="M328" s="85">
        <v>4</v>
      </c>
      <c r="N328" s="85" t="s">
        <v>173</v>
      </c>
      <c r="O328" s="97" t="s">
        <v>170</v>
      </c>
      <c r="P328" s="96">
        <f>SUM(J328*M328)</f>
        <v>15000000</v>
      </c>
      <c r="Q328" s="372" t="s">
        <v>167</v>
      </c>
      <c r="R328" s="334"/>
    </row>
    <row r="329" spans="1:19" ht="15.95" customHeight="1">
      <c r="A329" s="349"/>
      <c r="B329" s="76"/>
      <c r="C329" s="671" t="s">
        <v>579</v>
      </c>
      <c r="D329" s="467">
        <v>10000</v>
      </c>
      <c r="E329" s="467">
        <f t="shared" si="22"/>
        <v>10000</v>
      </c>
      <c r="F329" s="672"/>
      <c r="G329" s="469">
        <f t="shared" si="25"/>
        <v>0</v>
      </c>
      <c r="H329" s="470">
        <f t="shared" si="24"/>
        <v>0</v>
      </c>
      <c r="I329" s="394" t="s">
        <v>548</v>
      </c>
      <c r="J329" s="96">
        <v>2500000</v>
      </c>
      <c r="K329" s="123" t="s">
        <v>167</v>
      </c>
      <c r="L329" s="86" t="s">
        <v>31</v>
      </c>
      <c r="M329" s="85">
        <v>4</v>
      </c>
      <c r="N329" s="85" t="s">
        <v>173</v>
      </c>
      <c r="O329" s="97" t="s">
        <v>170</v>
      </c>
      <c r="P329" s="96">
        <f>SUM(J329*M329)</f>
        <v>10000000</v>
      </c>
      <c r="Q329" s="372" t="s">
        <v>167</v>
      </c>
      <c r="R329" s="334"/>
    </row>
    <row r="330" spans="1:19" ht="15.95" customHeight="1">
      <c r="A330" s="349"/>
      <c r="B330" s="76"/>
      <c r="C330" s="675" t="s">
        <v>580</v>
      </c>
      <c r="D330" s="467">
        <v>5000</v>
      </c>
      <c r="E330" s="467">
        <f t="shared" si="22"/>
        <v>5000</v>
      </c>
      <c r="F330" s="672"/>
      <c r="G330" s="469">
        <f t="shared" si="25"/>
        <v>0</v>
      </c>
      <c r="H330" s="470">
        <f t="shared" si="24"/>
        <v>0</v>
      </c>
      <c r="I330" s="394" t="s">
        <v>548</v>
      </c>
      <c r="J330" s="96">
        <v>5000000</v>
      </c>
      <c r="K330" s="123" t="s">
        <v>72</v>
      </c>
      <c r="L330" s="86" t="s">
        <v>31</v>
      </c>
      <c r="M330" s="85">
        <v>1</v>
      </c>
      <c r="N330" s="85" t="s">
        <v>130</v>
      </c>
      <c r="O330" s="97" t="s">
        <v>71</v>
      </c>
      <c r="P330" s="96">
        <f>SUM(J330*M330)</f>
        <v>5000000</v>
      </c>
      <c r="Q330" s="372" t="s">
        <v>72</v>
      </c>
      <c r="R330" s="334"/>
    </row>
    <row r="331" spans="1:19" ht="15.95" customHeight="1">
      <c r="A331" s="349"/>
      <c r="B331" s="76"/>
      <c r="C331" s="671" t="s">
        <v>581</v>
      </c>
      <c r="D331" s="467">
        <v>5000</v>
      </c>
      <c r="E331" s="467">
        <f t="shared" si="22"/>
        <v>5000</v>
      </c>
      <c r="F331" s="672"/>
      <c r="G331" s="469">
        <f t="shared" si="25"/>
        <v>0</v>
      </c>
      <c r="H331" s="470">
        <f t="shared" si="24"/>
        <v>0</v>
      </c>
      <c r="I331" s="394" t="s">
        <v>558</v>
      </c>
      <c r="J331" s="96">
        <v>1250000</v>
      </c>
      <c r="K331" s="123" t="s">
        <v>160</v>
      </c>
      <c r="L331" s="86" t="s">
        <v>572</v>
      </c>
      <c r="M331" s="85">
        <v>4</v>
      </c>
      <c r="N331" s="85" t="s">
        <v>175</v>
      </c>
      <c r="O331" s="97" t="s">
        <v>271</v>
      </c>
      <c r="P331" s="96">
        <f>J331*M331</f>
        <v>5000000</v>
      </c>
      <c r="Q331" s="372" t="s">
        <v>72</v>
      </c>
      <c r="R331" s="334"/>
    </row>
    <row r="332" spans="1:19" ht="15.95" customHeight="1">
      <c r="A332" s="349"/>
      <c r="B332" s="76"/>
      <c r="C332" s="671" t="s">
        <v>582</v>
      </c>
      <c r="D332" s="467">
        <v>2400</v>
      </c>
      <c r="E332" s="467">
        <f t="shared" si="22"/>
        <v>2400</v>
      </c>
      <c r="F332" s="672"/>
      <c r="G332" s="469">
        <f t="shared" si="25"/>
        <v>0</v>
      </c>
      <c r="H332" s="470">
        <f t="shared" si="24"/>
        <v>0</v>
      </c>
      <c r="I332" s="394" t="s">
        <v>548</v>
      </c>
      <c r="J332" s="96">
        <v>2400000</v>
      </c>
      <c r="K332" s="123" t="s">
        <v>72</v>
      </c>
      <c r="L332" s="86" t="s">
        <v>31</v>
      </c>
      <c r="M332" s="85">
        <v>1</v>
      </c>
      <c r="N332" s="85" t="s">
        <v>130</v>
      </c>
      <c r="O332" s="97" t="s">
        <v>71</v>
      </c>
      <c r="P332" s="96">
        <f t="shared" ref="P332:P362" si="26">SUM(J332*M332)</f>
        <v>2400000</v>
      </c>
      <c r="Q332" s="372" t="s">
        <v>72</v>
      </c>
      <c r="R332" s="334"/>
      <c r="S332" s="678"/>
    </row>
    <row r="333" spans="1:19" ht="15.95" customHeight="1">
      <c r="A333" s="349"/>
      <c r="B333" s="76"/>
      <c r="C333" s="671" t="s">
        <v>583</v>
      </c>
      <c r="D333" s="467">
        <v>5000</v>
      </c>
      <c r="E333" s="467">
        <f t="shared" si="22"/>
        <v>5000</v>
      </c>
      <c r="F333" s="672"/>
      <c r="G333" s="469">
        <f t="shared" si="25"/>
        <v>0</v>
      </c>
      <c r="H333" s="470">
        <f t="shared" si="24"/>
        <v>0</v>
      </c>
      <c r="I333" s="394" t="s">
        <v>548</v>
      </c>
      <c r="J333" s="96">
        <v>5000000</v>
      </c>
      <c r="K333" s="123" t="s">
        <v>167</v>
      </c>
      <c r="L333" s="86" t="s">
        <v>31</v>
      </c>
      <c r="M333" s="85">
        <v>1</v>
      </c>
      <c r="N333" s="85" t="s">
        <v>173</v>
      </c>
      <c r="O333" s="97" t="s">
        <v>170</v>
      </c>
      <c r="P333" s="96">
        <f t="shared" si="26"/>
        <v>5000000</v>
      </c>
      <c r="Q333" s="372" t="s">
        <v>167</v>
      </c>
      <c r="R333" s="334"/>
      <c r="S333" s="678"/>
    </row>
    <row r="334" spans="1:19" ht="15.95" customHeight="1">
      <c r="A334" s="349"/>
      <c r="B334" s="76"/>
      <c r="C334" s="671" t="s">
        <v>584</v>
      </c>
      <c r="D334" s="467">
        <v>2400</v>
      </c>
      <c r="E334" s="467">
        <f t="shared" si="22"/>
        <v>2400</v>
      </c>
      <c r="F334" s="672"/>
      <c r="G334" s="469">
        <f t="shared" si="25"/>
        <v>0</v>
      </c>
      <c r="H334" s="470">
        <f t="shared" si="24"/>
        <v>0</v>
      </c>
      <c r="I334" s="394" t="s">
        <v>548</v>
      </c>
      <c r="J334" s="96">
        <v>2400000</v>
      </c>
      <c r="K334" s="123" t="s">
        <v>167</v>
      </c>
      <c r="L334" s="86" t="s">
        <v>31</v>
      </c>
      <c r="M334" s="85">
        <v>1</v>
      </c>
      <c r="N334" s="85" t="s">
        <v>173</v>
      </c>
      <c r="O334" s="97" t="s">
        <v>170</v>
      </c>
      <c r="P334" s="96">
        <f t="shared" si="26"/>
        <v>2400000</v>
      </c>
      <c r="Q334" s="372" t="s">
        <v>167</v>
      </c>
      <c r="R334" s="334"/>
      <c r="S334" s="678"/>
    </row>
    <row r="335" spans="1:19" ht="15.95" customHeight="1">
      <c r="A335" s="349"/>
      <c r="B335" s="76"/>
      <c r="C335" s="671" t="s">
        <v>585</v>
      </c>
      <c r="D335" s="467">
        <v>5000</v>
      </c>
      <c r="E335" s="467">
        <f t="shared" si="22"/>
        <v>5000</v>
      </c>
      <c r="F335" s="672"/>
      <c r="G335" s="469">
        <f t="shared" si="25"/>
        <v>0</v>
      </c>
      <c r="H335" s="470">
        <f t="shared" si="24"/>
        <v>0</v>
      </c>
      <c r="I335" s="394" t="s">
        <v>548</v>
      </c>
      <c r="J335" s="96">
        <v>5000000</v>
      </c>
      <c r="K335" s="123" t="s">
        <v>167</v>
      </c>
      <c r="L335" s="86" t="s">
        <v>31</v>
      </c>
      <c r="M335" s="85">
        <v>1</v>
      </c>
      <c r="N335" s="85" t="s">
        <v>173</v>
      </c>
      <c r="O335" s="97" t="s">
        <v>170</v>
      </c>
      <c r="P335" s="96">
        <f t="shared" si="26"/>
        <v>5000000</v>
      </c>
      <c r="Q335" s="372" t="s">
        <v>167</v>
      </c>
      <c r="R335" s="334"/>
      <c r="S335" s="678"/>
    </row>
    <row r="336" spans="1:19" ht="15.95" customHeight="1">
      <c r="A336" s="349"/>
      <c r="B336" s="76"/>
      <c r="C336" s="671" t="s">
        <v>586</v>
      </c>
      <c r="D336" s="467">
        <v>2200</v>
      </c>
      <c r="E336" s="467">
        <f t="shared" si="22"/>
        <v>2200</v>
      </c>
      <c r="F336" s="672"/>
      <c r="G336" s="469">
        <f t="shared" si="25"/>
        <v>0</v>
      </c>
      <c r="H336" s="470">
        <f t="shared" si="24"/>
        <v>0</v>
      </c>
      <c r="I336" s="394" t="s">
        <v>548</v>
      </c>
      <c r="J336" s="96">
        <v>2200000</v>
      </c>
      <c r="K336" s="123" t="s">
        <v>72</v>
      </c>
      <c r="L336" s="86" t="s">
        <v>31</v>
      </c>
      <c r="M336" s="85">
        <v>1</v>
      </c>
      <c r="N336" s="85" t="s">
        <v>130</v>
      </c>
      <c r="O336" s="97" t="s">
        <v>71</v>
      </c>
      <c r="P336" s="96">
        <f t="shared" si="26"/>
        <v>2200000</v>
      </c>
      <c r="Q336" s="372" t="s">
        <v>72</v>
      </c>
      <c r="R336" s="334"/>
      <c r="S336" s="678"/>
    </row>
    <row r="337" spans="1:19" ht="15.95" customHeight="1">
      <c r="A337" s="349"/>
      <c r="B337" s="76"/>
      <c r="C337" s="679" t="s">
        <v>587</v>
      </c>
      <c r="D337" s="467">
        <v>81000</v>
      </c>
      <c r="E337" s="467">
        <f t="shared" si="22"/>
        <v>81000</v>
      </c>
      <c r="F337" s="672"/>
      <c r="G337" s="469">
        <f t="shared" si="25"/>
        <v>0</v>
      </c>
      <c r="H337" s="470">
        <f t="shared" si="24"/>
        <v>0</v>
      </c>
      <c r="I337" s="394" t="s">
        <v>548</v>
      </c>
      <c r="J337" s="96">
        <v>6750000</v>
      </c>
      <c r="K337" s="123" t="s">
        <v>167</v>
      </c>
      <c r="L337" s="86" t="s">
        <v>31</v>
      </c>
      <c r="M337" s="85">
        <v>12</v>
      </c>
      <c r="N337" s="85" t="s">
        <v>173</v>
      </c>
      <c r="O337" s="97" t="s">
        <v>170</v>
      </c>
      <c r="P337" s="96">
        <f t="shared" si="26"/>
        <v>81000000</v>
      </c>
      <c r="Q337" s="372" t="s">
        <v>167</v>
      </c>
      <c r="R337" s="334"/>
      <c r="S337" s="678"/>
    </row>
    <row r="338" spans="1:19" ht="15.95" customHeight="1">
      <c r="A338" s="349"/>
      <c r="B338" s="76"/>
      <c r="C338" s="671" t="s">
        <v>588</v>
      </c>
      <c r="D338" s="467">
        <v>3200</v>
      </c>
      <c r="E338" s="467">
        <f t="shared" si="22"/>
        <v>3300</v>
      </c>
      <c r="F338" s="672"/>
      <c r="G338" s="469">
        <f t="shared" si="25"/>
        <v>100</v>
      </c>
      <c r="H338" s="470">
        <f t="shared" si="24"/>
        <v>3.125</v>
      </c>
      <c r="I338" s="394" t="s">
        <v>548</v>
      </c>
      <c r="J338" s="96">
        <v>3300000</v>
      </c>
      <c r="K338" s="123" t="s">
        <v>72</v>
      </c>
      <c r="L338" s="86" t="s">
        <v>31</v>
      </c>
      <c r="M338" s="85">
        <v>1</v>
      </c>
      <c r="N338" s="85" t="s">
        <v>130</v>
      </c>
      <c r="O338" s="97" t="s">
        <v>71</v>
      </c>
      <c r="P338" s="96">
        <f t="shared" si="26"/>
        <v>3300000</v>
      </c>
      <c r="Q338" s="372" t="s">
        <v>72</v>
      </c>
      <c r="R338" s="334"/>
      <c r="S338" s="678"/>
    </row>
    <row r="339" spans="1:19" ht="15.95" customHeight="1">
      <c r="A339" s="349"/>
      <c r="B339" s="76"/>
      <c r="C339" s="671" t="s">
        <v>589</v>
      </c>
      <c r="D339" s="467">
        <v>5000</v>
      </c>
      <c r="E339" s="467">
        <f t="shared" si="22"/>
        <v>5000</v>
      </c>
      <c r="F339" s="467" t="e">
        <f>Q339/1000</f>
        <v>#VALUE!</v>
      </c>
      <c r="G339" s="469">
        <f t="shared" si="25"/>
        <v>0</v>
      </c>
      <c r="H339" s="470">
        <f t="shared" si="24"/>
        <v>0</v>
      </c>
      <c r="I339" s="394" t="s">
        <v>548</v>
      </c>
      <c r="J339" s="96">
        <v>5000000</v>
      </c>
      <c r="K339" s="123" t="s">
        <v>72</v>
      </c>
      <c r="L339" s="86" t="s">
        <v>31</v>
      </c>
      <c r="M339" s="85">
        <v>1</v>
      </c>
      <c r="N339" s="85" t="s">
        <v>130</v>
      </c>
      <c r="O339" s="97" t="s">
        <v>71</v>
      </c>
      <c r="P339" s="96">
        <f t="shared" si="26"/>
        <v>5000000</v>
      </c>
      <c r="Q339" s="372" t="s">
        <v>72</v>
      </c>
      <c r="R339" s="334"/>
      <c r="S339" s="678"/>
    </row>
    <row r="340" spans="1:19" ht="15.95" customHeight="1">
      <c r="A340" s="349"/>
      <c r="B340" s="76"/>
      <c r="C340" s="671" t="s">
        <v>590</v>
      </c>
      <c r="D340" s="467">
        <v>4800</v>
      </c>
      <c r="E340" s="467">
        <f t="shared" si="22"/>
        <v>4800</v>
      </c>
      <c r="F340" s="672"/>
      <c r="G340" s="469">
        <f t="shared" si="25"/>
        <v>0</v>
      </c>
      <c r="H340" s="470">
        <f t="shared" si="24"/>
        <v>0</v>
      </c>
      <c r="I340" s="394" t="s">
        <v>548</v>
      </c>
      <c r="J340" s="96">
        <v>4800000</v>
      </c>
      <c r="K340" s="123" t="s">
        <v>72</v>
      </c>
      <c r="L340" s="86" t="s">
        <v>31</v>
      </c>
      <c r="M340" s="85">
        <v>1</v>
      </c>
      <c r="N340" s="85" t="s">
        <v>130</v>
      </c>
      <c r="O340" s="97" t="s">
        <v>71</v>
      </c>
      <c r="P340" s="96">
        <f t="shared" si="26"/>
        <v>4800000</v>
      </c>
      <c r="Q340" s="372" t="s">
        <v>72</v>
      </c>
      <c r="R340" s="334"/>
      <c r="S340" s="678"/>
    </row>
    <row r="341" spans="1:19" ht="15.95" customHeight="1">
      <c r="A341" s="349"/>
      <c r="B341" s="76"/>
      <c r="C341" s="679" t="s">
        <v>591</v>
      </c>
      <c r="D341" s="467">
        <v>3000</v>
      </c>
      <c r="E341" s="467">
        <f t="shared" si="22"/>
        <v>3000</v>
      </c>
      <c r="F341" s="672"/>
      <c r="G341" s="469">
        <f t="shared" si="25"/>
        <v>0</v>
      </c>
      <c r="H341" s="470">
        <f t="shared" si="24"/>
        <v>0</v>
      </c>
      <c r="I341" s="394" t="s">
        <v>548</v>
      </c>
      <c r="J341" s="96">
        <v>3000000</v>
      </c>
      <c r="K341" s="123" t="s">
        <v>167</v>
      </c>
      <c r="L341" s="86" t="s">
        <v>31</v>
      </c>
      <c r="M341" s="85">
        <v>1</v>
      </c>
      <c r="N341" s="85" t="s">
        <v>173</v>
      </c>
      <c r="O341" s="97" t="s">
        <v>170</v>
      </c>
      <c r="P341" s="96">
        <f t="shared" si="26"/>
        <v>3000000</v>
      </c>
      <c r="Q341" s="372" t="s">
        <v>167</v>
      </c>
      <c r="R341" s="334"/>
    </row>
    <row r="342" spans="1:19" ht="15.95" customHeight="1">
      <c r="A342" s="349"/>
      <c r="B342" s="76"/>
      <c r="C342" s="675" t="s">
        <v>592</v>
      </c>
      <c r="D342" s="467">
        <v>3000</v>
      </c>
      <c r="E342" s="467">
        <f t="shared" si="22"/>
        <v>3000</v>
      </c>
      <c r="F342" s="672"/>
      <c r="G342" s="469">
        <f>+E342-D342</f>
        <v>0</v>
      </c>
      <c r="H342" s="470">
        <f>+G342/D342*100</f>
        <v>0</v>
      </c>
      <c r="I342" s="394" t="s">
        <v>548</v>
      </c>
      <c r="J342" s="96">
        <v>3000000</v>
      </c>
      <c r="K342" s="123" t="s">
        <v>167</v>
      </c>
      <c r="L342" s="86" t="s">
        <v>31</v>
      </c>
      <c r="M342" s="85">
        <v>1</v>
      </c>
      <c r="N342" s="85" t="s">
        <v>173</v>
      </c>
      <c r="O342" s="97" t="s">
        <v>170</v>
      </c>
      <c r="P342" s="96">
        <f>SUM(J342*M342)</f>
        <v>3000000</v>
      </c>
      <c r="Q342" s="372" t="s">
        <v>167</v>
      </c>
      <c r="R342" s="334"/>
    </row>
    <row r="343" spans="1:19" ht="15.95" customHeight="1">
      <c r="A343" s="349"/>
      <c r="B343" s="76"/>
      <c r="C343" s="675" t="s">
        <v>593</v>
      </c>
      <c r="D343" s="467">
        <v>3000</v>
      </c>
      <c r="E343" s="467">
        <f t="shared" si="22"/>
        <v>3000</v>
      </c>
      <c r="F343" s="672"/>
      <c r="G343" s="469">
        <f>+E343-D343</f>
        <v>0</v>
      </c>
      <c r="H343" s="470">
        <f>+G343/D343*100</f>
        <v>0</v>
      </c>
      <c r="I343" s="394" t="s">
        <v>548</v>
      </c>
      <c r="J343" s="96">
        <v>3000000</v>
      </c>
      <c r="K343" s="123" t="s">
        <v>167</v>
      </c>
      <c r="L343" s="86" t="s">
        <v>31</v>
      </c>
      <c r="M343" s="85">
        <v>1</v>
      </c>
      <c r="N343" s="85" t="s">
        <v>173</v>
      </c>
      <c r="O343" s="97" t="s">
        <v>170</v>
      </c>
      <c r="P343" s="96">
        <f>SUM(J343*M343)</f>
        <v>3000000</v>
      </c>
      <c r="Q343" s="372" t="s">
        <v>167</v>
      </c>
      <c r="R343" s="334"/>
    </row>
    <row r="344" spans="1:19" ht="15.95" customHeight="1">
      <c r="A344" s="349"/>
      <c r="B344" s="76"/>
      <c r="C344" s="673" t="s">
        <v>594</v>
      </c>
      <c r="D344" s="467">
        <v>3600</v>
      </c>
      <c r="E344" s="467">
        <f t="shared" si="22"/>
        <v>3600</v>
      </c>
      <c r="F344" s="672"/>
      <c r="G344" s="469">
        <f t="shared" si="25"/>
        <v>0</v>
      </c>
      <c r="H344" s="470">
        <f t="shared" si="24"/>
        <v>0</v>
      </c>
      <c r="I344" s="394" t="s">
        <v>548</v>
      </c>
      <c r="J344" s="96">
        <v>3600000</v>
      </c>
      <c r="K344" s="123" t="s">
        <v>72</v>
      </c>
      <c r="L344" s="86" t="s">
        <v>31</v>
      </c>
      <c r="M344" s="85">
        <v>1</v>
      </c>
      <c r="N344" s="85" t="s">
        <v>130</v>
      </c>
      <c r="O344" s="97" t="s">
        <v>71</v>
      </c>
      <c r="P344" s="96">
        <f t="shared" si="26"/>
        <v>3600000</v>
      </c>
      <c r="Q344" s="372" t="s">
        <v>72</v>
      </c>
      <c r="R344" s="334"/>
    </row>
    <row r="345" spans="1:19" ht="15.95" customHeight="1">
      <c r="A345" s="349"/>
      <c r="B345" s="76"/>
      <c r="C345" s="671" t="s">
        <v>595</v>
      </c>
      <c r="D345" s="467">
        <v>5000</v>
      </c>
      <c r="E345" s="467">
        <f t="shared" si="22"/>
        <v>5000</v>
      </c>
      <c r="F345" s="672"/>
      <c r="G345" s="469">
        <f t="shared" si="25"/>
        <v>0</v>
      </c>
      <c r="H345" s="470">
        <f t="shared" si="24"/>
        <v>0</v>
      </c>
      <c r="I345" s="394" t="s">
        <v>548</v>
      </c>
      <c r="J345" s="96">
        <v>1250000</v>
      </c>
      <c r="K345" s="123" t="s">
        <v>167</v>
      </c>
      <c r="L345" s="86" t="s">
        <v>31</v>
      </c>
      <c r="M345" s="85">
        <v>4</v>
      </c>
      <c r="N345" s="85" t="s">
        <v>173</v>
      </c>
      <c r="O345" s="97" t="s">
        <v>170</v>
      </c>
      <c r="P345" s="96">
        <f t="shared" si="26"/>
        <v>5000000</v>
      </c>
      <c r="Q345" s="372" t="s">
        <v>167</v>
      </c>
      <c r="R345" s="334"/>
    </row>
    <row r="346" spans="1:19" ht="15.95" customHeight="1">
      <c r="A346" s="349"/>
      <c r="B346" s="76"/>
      <c r="C346" s="675" t="s">
        <v>596</v>
      </c>
      <c r="D346" s="467">
        <v>3000</v>
      </c>
      <c r="E346" s="467">
        <f t="shared" si="22"/>
        <v>3000</v>
      </c>
      <c r="F346" s="672"/>
      <c r="G346" s="469">
        <f t="shared" si="25"/>
        <v>0</v>
      </c>
      <c r="H346" s="470">
        <f t="shared" si="24"/>
        <v>0</v>
      </c>
      <c r="I346" s="394" t="s">
        <v>548</v>
      </c>
      <c r="J346" s="96">
        <v>3000000</v>
      </c>
      <c r="K346" s="123" t="s">
        <v>167</v>
      </c>
      <c r="L346" s="86" t="s">
        <v>31</v>
      </c>
      <c r="M346" s="85">
        <v>1</v>
      </c>
      <c r="N346" s="85" t="s">
        <v>173</v>
      </c>
      <c r="O346" s="97" t="s">
        <v>170</v>
      </c>
      <c r="P346" s="96">
        <f t="shared" si="26"/>
        <v>3000000</v>
      </c>
      <c r="Q346" s="372" t="s">
        <v>167</v>
      </c>
      <c r="R346" s="334"/>
    </row>
    <row r="347" spans="1:19" ht="15.95" customHeight="1">
      <c r="A347" s="349"/>
      <c r="B347" s="76"/>
      <c r="C347" s="673" t="s">
        <v>597</v>
      </c>
      <c r="D347" s="467">
        <v>3600</v>
      </c>
      <c r="E347" s="467">
        <f t="shared" si="22"/>
        <v>3600</v>
      </c>
      <c r="F347" s="672"/>
      <c r="G347" s="469">
        <f t="shared" si="25"/>
        <v>0</v>
      </c>
      <c r="H347" s="470">
        <f t="shared" si="24"/>
        <v>0</v>
      </c>
      <c r="I347" s="394" t="s">
        <v>548</v>
      </c>
      <c r="J347" s="96">
        <v>3600000</v>
      </c>
      <c r="K347" s="123" t="s">
        <v>167</v>
      </c>
      <c r="L347" s="86" t="s">
        <v>31</v>
      </c>
      <c r="M347" s="85">
        <v>1</v>
      </c>
      <c r="N347" s="85" t="s">
        <v>173</v>
      </c>
      <c r="O347" s="97" t="s">
        <v>170</v>
      </c>
      <c r="P347" s="96">
        <f t="shared" si="26"/>
        <v>3600000</v>
      </c>
      <c r="Q347" s="372" t="s">
        <v>167</v>
      </c>
      <c r="R347" s="334"/>
    </row>
    <row r="348" spans="1:19" ht="15.95" customHeight="1">
      <c r="A348" s="349"/>
      <c r="B348" s="76"/>
      <c r="C348" s="671" t="s">
        <v>598</v>
      </c>
      <c r="D348" s="467">
        <v>2700</v>
      </c>
      <c r="E348" s="467">
        <f t="shared" si="22"/>
        <v>2700</v>
      </c>
      <c r="F348" s="672"/>
      <c r="G348" s="469">
        <f t="shared" si="25"/>
        <v>0</v>
      </c>
      <c r="H348" s="470">
        <f t="shared" si="24"/>
        <v>0</v>
      </c>
      <c r="I348" s="394" t="s">
        <v>548</v>
      </c>
      <c r="J348" s="96">
        <v>2700000</v>
      </c>
      <c r="K348" s="123" t="s">
        <v>167</v>
      </c>
      <c r="L348" s="86" t="s">
        <v>31</v>
      </c>
      <c r="M348" s="85">
        <v>1</v>
      </c>
      <c r="N348" s="85" t="s">
        <v>173</v>
      </c>
      <c r="O348" s="97" t="s">
        <v>170</v>
      </c>
      <c r="P348" s="96">
        <f t="shared" si="26"/>
        <v>2700000</v>
      </c>
      <c r="Q348" s="372" t="s">
        <v>167</v>
      </c>
      <c r="R348" s="334"/>
    </row>
    <row r="349" spans="1:19" ht="15.95" customHeight="1">
      <c r="A349" s="349"/>
      <c r="B349" s="76"/>
      <c r="C349" s="671" t="s">
        <v>599</v>
      </c>
      <c r="D349" s="467">
        <v>2700</v>
      </c>
      <c r="E349" s="467">
        <f t="shared" si="22"/>
        <v>2700</v>
      </c>
      <c r="F349" s="672"/>
      <c r="G349" s="469">
        <f t="shared" si="25"/>
        <v>0</v>
      </c>
      <c r="H349" s="470">
        <f t="shared" si="24"/>
        <v>0</v>
      </c>
      <c r="I349" s="394" t="s">
        <v>548</v>
      </c>
      <c r="J349" s="96">
        <v>2700000</v>
      </c>
      <c r="K349" s="123" t="s">
        <v>167</v>
      </c>
      <c r="L349" s="86" t="s">
        <v>31</v>
      </c>
      <c r="M349" s="85">
        <v>1</v>
      </c>
      <c r="N349" s="85" t="s">
        <v>173</v>
      </c>
      <c r="O349" s="97" t="s">
        <v>170</v>
      </c>
      <c r="P349" s="96">
        <f t="shared" si="26"/>
        <v>2700000</v>
      </c>
      <c r="Q349" s="372" t="s">
        <v>167</v>
      </c>
      <c r="R349" s="334"/>
    </row>
    <row r="350" spans="1:19" ht="15.95" customHeight="1">
      <c r="A350" s="349"/>
      <c r="B350" s="76"/>
      <c r="C350" s="671" t="s">
        <v>600</v>
      </c>
      <c r="D350" s="467">
        <v>3000</v>
      </c>
      <c r="E350" s="467">
        <v>3000</v>
      </c>
      <c r="F350" s="672"/>
      <c r="G350" s="469">
        <f t="shared" si="25"/>
        <v>0</v>
      </c>
      <c r="H350" s="470">
        <v>0</v>
      </c>
      <c r="I350" s="394" t="s">
        <v>548</v>
      </c>
      <c r="J350" s="96">
        <v>3000000</v>
      </c>
      <c r="K350" s="123" t="s">
        <v>167</v>
      </c>
      <c r="L350" s="86" t="s">
        <v>31</v>
      </c>
      <c r="M350" s="85">
        <v>1</v>
      </c>
      <c r="N350" s="85" t="s">
        <v>173</v>
      </c>
      <c r="O350" s="97" t="s">
        <v>170</v>
      </c>
      <c r="P350" s="96">
        <f t="shared" si="26"/>
        <v>3000000</v>
      </c>
      <c r="Q350" s="372" t="s">
        <v>167</v>
      </c>
      <c r="R350" s="334"/>
    </row>
    <row r="351" spans="1:19" ht="15.95" customHeight="1">
      <c r="A351" s="349"/>
      <c r="B351" s="76"/>
      <c r="C351" s="671" t="s">
        <v>601</v>
      </c>
      <c r="D351" s="467">
        <v>2400</v>
      </c>
      <c r="E351" s="467">
        <f>P351/1000</f>
        <v>2400</v>
      </c>
      <c r="F351" s="672"/>
      <c r="G351" s="469">
        <f t="shared" si="25"/>
        <v>0</v>
      </c>
      <c r="H351" s="470">
        <f>+G351/D351*100</f>
        <v>0</v>
      </c>
      <c r="I351" s="394" t="s">
        <v>548</v>
      </c>
      <c r="J351" s="96">
        <v>2400000</v>
      </c>
      <c r="K351" s="123" t="s">
        <v>72</v>
      </c>
      <c r="L351" s="86" t="s">
        <v>31</v>
      </c>
      <c r="M351" s="85">
        <v>1</v>
      </c>
      <c r="N351" s="85" t="s">
        <v>130</v>
      </c>
      <c r="O351" s="97" t="s">
        <v>71</v>
      </c>
      <c r="P351" s="96">
        <f t="shared" si="26"/>
        <v>2400000</v>
      </c>
      <c r="Q351" s="372" t="s">
        <v>72</v>
      </c>
      <c r="R351" s="334"/>
    </row>
    <row r="352" spans="1:19" ht="15.95" customHeight="1">
      <c r="A352" s="349"/>
      <c r="B352" s="76"/>
      <c r="C352" s="673" t="s">
        <v>602</v>
      </c>
      <c r="D352" s="467">
        <v>4800</v>
      </c>
      <c r="E352" s="467">
        <f t="shared" si="22"/>
        <v>4800</v>
      </c>
      <c r="F352" s="672"/>
      <c r="G352" s="469">
        <f t="shared" si="25"/>
        <v>0</v>
      </c>
      <c r="H352" s="470">
        <f>+G352/D352*100</f>
        <v>0</v>
      </c>
      <c r="I352" s="394" t="s">
        <v>548</v>
      </c>
      <c r="J352" s="96">
        <v>4800000</v>
      </c>
      <c r="K352" s="123" t="s">
        <v>167</v>
      </c>
      <c r="L352" s="86" t="s">
        <v>31</v>
      </c>
      <c r="M352" s="85">
        <v>1</v>
      </c>
      <c r="N352" s="85" t="s">
        <v>173</v>
      </c>
      <c r="O352" s="97" t="s">
        <v>170</v>
      </c>
      <c r="P352" s="96">
        <f t="shared" si="26"/>
        <v>4800000</v>
      </c>
      <c r="Q352" s="372" t="s">
        <v>167</v>
      </c>
      <c r="R352" s="334"/>
      <c r="S352" s="676"/>
    </row>
    <row r="353" spans="1:19" ht="15.95" customHeight="1">
      <c r="A353" s="453" t="s">
        <v>545</v>
      </c>
      <c r="B353" s="65" t="s">
        <v>546</v>
      </c>
      <c r="C353" s="673" t="s">
        <v>603</v>
      </c>
      <c r="D353" s="467">
        <v>1000</v>
      </c>
      <c r="E353" s="467">
        <f t="shared" si="22"/>
        <v>1000</v>
      </c>
      <c r="F353" s="672"/>
      <c r="G353" s="469">
        <f t="shared" si="25"/>
        <v>0</v>
      </c>
      <c r="H353" s="470">
        <v>0</v>
      </c>
      <c r="I353" s="394" t="s">
        <v>548</v>
      </c>
      <c r="J353" s="96">
        <v>1000000</v>
      </c>
      <c r="K353" s="123" t="s">
        <v>167</v>
      </c>
      <c r="L353" s="86" t="s">
        <v>31</v>
      </c>
      <c r="M353" s="85">
        <v>1</v>
      </c>
      <c r="N353" s="85" t="s">
        <v>173</v>
      </c>
      <c r="O353" s="97" t="s">
        <v>170</v>
      </c>
      <c r="P353" s="96">
        <f t="shared" si="26"/>
        <v>1000000</v>
      </c>
      <c r="Q353" s="372" t="s">
        <v>167</v>
      </c>
      <c r="R353" s="334"/>
      <c r="S353" s="676"/>
    </row>
    <row r="354" spans="1:19" ht="15.95" customHeight="1">
      <c r="A354" s="349"/>
      <c r="B354" s="76"/>
      <c r="C354" s="679" t="s">
        <v>604</v>
      </c>
      <c r="D354" s="467">
        <v>0</v>
      </c>
      <c r="E354" s="680">
        <f t="shared" si="22"/>
        <v>12253.5</v>
      </c>
      <c r="F354" s="672"/>
      <c r="G354" s="469">
        <f t="shared" si="25"/>
        <v>12253.5</v>
      </c>
      <c r="H354" s="470" t="s">
        <v>511</v>
      </c>
      <c r="I354" s="394" t="s">
        <v>605</v>
      </c>
      <c r="J354" s="387">
        <v>12253500</v>
      </c>
      <c r="K354" s="123" t="s">
        <v>167</v>
      </c>
      <c r="L354" s="86" t="s">
        <v>31</v>
      </c>
      <c r="M354" s="85">
        <v>1</v>
      </c>
      <c r="N354" s="85" t="s">
        <v>173</v>
      </c>
      <c r="O354" s="97" t="s">
        <v>170</v>
      </c>
      <c r="P354" s="387">
        <f t="shared" si="26"/>
        <v>12253500</v>
      </c>
      <c r="Q354" s="372" t="s">
        <v>167</v>
      </c>
      <c r="R354" s="334"/>
      <c r="S354" s="676"/>
    </row>
    <row r="355" spans="1:19" ht="15.95" customHeight="1">
      <c r="A355" s="349"/>
      <c r="B355" s="76"/>
      <c r="C355" s="679" t="s">
        <v>606</v>
      </c>
      <c r="D355" s="467">
        <v>0</v>
      </c>
      <c r="E355" s="680">
        <f t="shared" si="22"/>
        <v>9767.94</v>
      </c>
      <c r="F355" s="672"/>
      <c r="G355" s="469">
        <f t="shared" si="25"/>
        <v>9767.94</v>
      </c>
      <c r="H355" s="470" t="s">
        <v>511</v>
      </c>
      <c r="I355" s="394" t="s">
        <v>605</v>
      </c>
      <c r="J355" s="387">
        <v>9767940</v>
      </c>
      <c r="K355" s="123" t="s">
        <v>167</v>
      </c>
      <c r="L355" s="86" t="s">
        <v>31</v>
      </c>
      <c r="M355" s="85">
        <v>1</v>
      </c>
      <c r="N355" s="85" t="s">
        <v>173</v>
      </c>
      <c r="O355" s="97" t="s">
        <v>170</v>
      </c>
      <c r="P355" s="387">
        <f t="shared" si="26"/>
        <v>9767940</v>
      </c>
      <c r="Q355" s="372" t="s">
        <v>167</v>
      </c>
      <c r="R355" s="334"/>
      <c r="S355" s="676"/>
    </row>
    <row r="356" spans="1:19" ht="15.95" customHeight="1">
      <c r="A356" s="349"/>
      <c r="B356" s="76"/>
      <c r="C356" s="679" t="s">
        <v>607</v>
      </c>
      <c r="D356" s="467">
        <v>0</v>
      </c>
      <c r="E356" s="680">
        <f t="shared" si="22"/>
        <v>10263.9</v>
      </c>
      <c r="F356" s="672"/>
      <c r="G356" s="469">
        <f t="shared" si="25"/>
        <v>10263.9</v>
      </c>
      <c r="H356" s="470" t="s">
        <v>511</v>
      </c>
      <c r="I356" s="394" t="s">
        <v>605</v>
      </c>
      <c r="J356" s="387">
        <v>10263900</v>
      </c>
      <c r="K356" s="123" t="s">
        <v>167</v>
      </c>
      <c r="L356" s="86" t="s">
        <v>31</v>
      </c>
      <c r="M356" s="85">
        <v>1</v>
      </c>
      <c r="N356" s="85" t="s">
        <v>173</v>
      </c>
      <c r="O356" s="97" t="s">
        <v>170</v>
      </c>
      <c r="P356" s="387">
        <f t="shared" si="26"/>
        <v>10263900</v>
      </c>
      <c r="Q356" s="372" t="s">
        <v>167</v>
      </c>
      <c r="R356" s="334"/>
      <c r="S356" s="676"/>
    </row>
    <row r="357" spans="1:19" ht="15.95" customHeight="1">
      <c r="A357" s="349"/>
      <c r="B357" s="76"/>
      <c r="C357" s="673" t="s">
        <v>608</v>
      </c>
      <c r="D357" s="467">
        <v>0</v>
      </c>
      <c r="E357" s="680">
        <f t="shared" si="22"/>
        <v>24253.11</v>
      </c>
      <c r="F357" s="672"/>
      <c r="G357" s="469">
        <f t="shared" si="25"/>
        <v>24253.11</v>
      </c>
      <c r="H357" s="470" t="s">
        <v>511</v>
      </c>
      <c r="I357" s="394" t="s">
        <v>605</v>
      </c>
      <c r="J357" s="387">
        <v>24253110</v>
      </c>
      <c r="K357" s="123" t="s">
        <v>167</v>
      </c>
      <c r="L357" s="86" t="s">
        <v>31</v>
      </c>
      <c r="M357" s="85">
        <v>1</v>
      </c>
      <c r="N357" s="85" t="s">
        <v>173</v>
      </c>
      <c r="O357" s="97" t="s">
        <v>170</v>
      </c>
      <c r="P357" s="387">
        <f t="shared" si="26"/>
        <v>24253110</v>
      </c>
      <c r="Q357" s="372" t="s">
        <v>167</v>
      </c>
      <c r="R357" s="334"/>
      <c r="S357" s="676"/>
    </row>
    <row r="358" spans="1:19" ht="15.95" customHeight="1">
      <c r="A358" s="349"/>
      <c r="B358" s="76"/>
      <c r="C358" s="673" t="s">
        <v>609</v>
      </c>
      <c r="D358" s="467">
        <v>0</v>
      </c>
      <c r="E358" s="680">
        <f t="shared" si="22"/>
        <v>1018.83</v>
      </c>
      <c r="F358" s="672"/>
      <c r="G358" s="469">
        <f t="shared" si="25"/>
        <v>1018.83</v>
      </c>
      <c r="H358" s="470" t="s">
        <v>511</v>
      </c>
      <c r="I358" s="394" t="s">
        <v>605</v>
      </c>
      <c r="J358" s="387">
        <v>1018830</v>
      </c>
      <c r="K358" s="123" t="s">
        <v>167</v>
      </c>
      <c r="L358" s="86" t="s">
        <v>31</v>
      </c>
      <c r="M358" s="85">
        <v>1</v>
      </c>
      <c r="N358" s="85" t="s">
        <v>173</v>
      </c>
      <c r="O358" s="97" t="s">
        <v>170</v>
      </c>
      <c r="P358" s="387">
        <f t="shared" si="26"/>
        <v>1018830</v>
      </c>
      <c r="Q358" s="372" t="s">
        <v>167</v>
      </c>
      <c r="R358" s="334"/>
      <c r="S358" s="676"/>
    </row>
    <row r="359" spans="1:19" ht="15.95" customHeight="1">
      <c r="A359" s="349"/>
      <c r="B359" s="76"/>
      <c r="C359" s="671" t="s">
        <v>610</v>
      </c>
      <c r="D359" s="467">
        <v>290000</v>
      </c>
      <c r="E359" s="467">
        <f t="shared" si="22"/>
        <v>290000</v>
      </c>
      <c r="F359" s="672"/>
      <c r="G359" s="469">
        <f t="shared" si="25"/>
        <v>0</v>
      </c>
      <c r="H359" s="470">
        <f>G359/D359*100</f>
        <v>0</v>
      </c>
      <c r="I359" s="394" t="s">
        <v>558</v>
      </c>
      <c r="J359" s="96">
        <v>72500000</v>
      </c>
      <c r="K359" s="123" t="s">
        <v>167</v>
      </c>
      <c r="L359" s="86" t="s">
        <v>31</v>
      </c>
      <c r="M359" s="85">
        <v>4</v>
      </c>
      <c r="N359" s="85" t="s">
        <v>173</v>
      </c>
      <c r="O359" s="97" t="s">
        <v>170</v>
      </c>
      <c r="P359" s="96">
        <f t="shared" si="26"/>
        <v>290000000</v>
      </c>
      <c r="Q359" s="372" t="s">
        <v>167</v>
      </c>
      <c r="R359" s="334" t="s">
        <v>611</v>
      </c>
      <c r="S359" s="676"/>
    </row>
    <row r="360" spans="1:19" ht="15.95" customHeight="1">
      <c r="A360" s="349"/>
      <c r="B360" s="76"/>
      <c r="C360" s="677" t="s">
        <v>612</v>
      </c>
      <c r="D360" s="467">
        <v>1000</v>
      </c>
      <c r="E360" s="467">
        <f t="shared" si="22"/>
        <v>1000</v>
      </c>
      <c r="F360" s="672"/>
      <c r="G360" s="469">
        <f t="shared" si="25"/>
        <v>0</v>
      </c>
      <c r="H360" s="470">
        <f>G360/D360*100</f>
        <v>0</v>
      </c>
      <c r="I360" s="394" t="s">
        <v>558</v>
      </c>
      <c r="J360" s="96">
        <v>1000000</v>
      </c>
      <c r="K360" s="123" t="s">
        <v>167</v>
      </c>
      <c r="L360" s="86" t="s">
        <v>31</v>
      </c>
      <c r="M360" s="85">
        <v>1</v>
      </c>
      <c r="N360" s="85" t="s">
        <v>173</v>
      </c>
      <c r="O360" s="97" t="s">
        <v>170</v>
      </c>
      <c r="P360" s="96">
        <f t="shared" si="26"/>
        <v>1000000</v>
      </c>
      <c r="Q360" s="372" t="s">
        <v>167</v>
      </c>
      <c r="R360" s="334"/>
      <c r="S360" s="676"/>
    </row>
    <row r="361" spans="1:19" ht="15.95" customHeight="1">
      <c r="A361" s="349"/>
      <c r="B361" s="76"/>
      <c r="C361" s="675" t="s">
        <v>613</v>
      </c>
      <c r="D361" s="467">
        <v>0</v>
      </c>
      <c r="E361" s="467">
        <f t="shared" si="22"/>
        <v>1000</v>
      </c>
      <c r="F361" s="672"/>
      <c r="G361" s="469">
        <f t="shared" si="25"/>
        <v>1000</v>
      </c>
      <c r="H361" s="470" t="s">
        <v>511</v>
      </c>
      <c r="I361" s="394" t="s">
        <v>558</v>
      </c>
      <c r="J361" s="96">
        <v>1000000</v>
      </c>
      <c r="K361" s="123" t="s">
        <v>167</v>
      </c>
      <c r="L361" s="86" t="s">
        <v>31</v>
      </c>
      <c r="M361" s="85">
        <v>1</v>
      </c>
      <c r="N361" s="85" t="s">
        <v>173</v>
      </c>
      <c r="O361" s="97" t="s">
        <v>170</v>
      </c>
      <c r="P361" s="96">
        <f t="shared" si="26"/>
        <v>1000000</v>
      </c>
      <c r="Q361" s="372" t="s">
        <v>167</v>
      </c>
      <c r="R361" s="334"/>
      <c r="S361" s="676"/>
    </row>
    <row r="362" spans="1:19" ht="15.95" customHeight="1">
      <c r="A362" s="349"/>
      <c r="B362" s="76"/>
      <c r="C362" s="681" t="s">
        <v>614</v>
      </c>
      <c r="D362" s="467">
        <v>108000</v>
      </c>
      <c r="E362" s="467">
        <f t="shared" si="22"/>
        <v>108000</v>
      </c>
      <c r="F362" s="672"/>
      <c r="G362" s="469">
        <f t="shared" si="25"/>
        <v>0</v>
      </c>
      <c r="H362" s="470">
        <f>G362/D362*100</f>
        <v>0</v>
      </c>
      <c r="I362" s="394" t="s">
        <v>615</v>
      </c>
      <c r="J362" s="96">
        <v>108000000</v>
      </c>
      <c r="K362" s="123" t="s">
        <v>167</v>
      </c>
      <c r="L362" s="86" t="s">
        <v>31</v>
      </c>
      <c r="M362" s="85">
        <v>1</v>
      </c>
      <c r="N362" s="85" t="s">
        <v>173</v>
      </c>
      <c r="O362" s="97" t="s">
        <v>170</v>
      </c>
      <c r="P362" s="96">
        <f t="shared" si="26"/>
        <v>108000000</v>
      </c>
      <c r="Q362" s="372" t="s">
        <v>167</v>
      </c>
      <c r="R362" s="334"/>
      <c r="S362" s="676"/>
    </row>
    <row r="363" spans="1:19" ht="25.5" customHeight="1">
      <c r="A363" s="349"/>
      <c r="B363" s="76"/>
      <c r="C363" s="673" t="s">
        <v>616</v>
      </c>
      <c r="D363" s="467">
        <v>129925</v>
      </c>
      <c r="E363" s="467">
        <f>P363/1000</f>
        <v>129925</v>
      </c>
      <c r="F363" s="672"/>
      <c r="G363" s="469">
        <f>+E363-D363</f>
        <v>0</v>
      </c>
      <c r="H363" s="470">
        <f>+G363/D363*100</f>
        <v>0</v>
      </c>
      <c r="I363" s="383" t="s">
        <v>548</v>
      </c>
      <c r="J363" s="232">
        <v>129925000</v>
      </c>
      <c r="K363" s="397" t="s">
        <v>167</v>
      </c>
      <c r="L363" s="192" t="s">
        <v>31</v>
      </c>
      <c r="M363" s="191">
        <v>1</v>
      </c>
      <c r="N363" s="191" t="s">
        <v>173</v>
      </c>
      <c r="O363" s="193" t="s">
        <v>170</v>
      </c>
      <c r="P363" s="232">
        <f>SUM(J363*M363)</f>
        <v>129925000</v>
      </c>
      <c r="Q363" s="399" t="s">
        <v>167</v>
      </c>
      <c r="R363" s="334" t="s">
        <v>617</v>
      </c>
      <c r="S363" s="676"/>
    </row>
    <row r="364" spans="1:19" ht="21.75" customHeight="1">
      <c r="A364" s="664" t="s">
        <v>618</v>
      </c>
      <c r="B364" s="247" t="s">
        <v>263</v>
      </c>
      <c r="C364" s="682"/>
      <c r="D364" s="683">
        <f>SUM(D365:D370)</f>
        <v>2238881</v>
      </c>
      <c r="E364" s="683">
        <f>SUM(E365:E370)</f>
        <v>2434876.2629999998</v>
      </c>
      <c r="F364" s="683">
        <f>SUM(F366:F368)</f>
        <v>0</v>
      </c>
      <c r="G364" s="684">
        <f t="shared" si="25"/>
        <v>195995.2629999998</v>
      </c>
      <c r="H364" s="685">
        <f>+G364/D364*100</f>
        <v>8.7541616995275664</v>
      </c>
      <c r="I364" s="419"/>
      <c r="J364" s="73"/>
      <c r="K364" s="127"/>
      <c r="L364" s="74"/>
      <c r="M364" s="74" t="s">
        <v>351</v>
      </c>
      <c r="N364" s="74"/>
      <c r="O364" s="74"/>
      <c r="P364" s="73">
        <f>SUM(P365,P369)</f>
        <v>2434876263</v>
      </c>
      <c r="Q364" s="365" t="s">
        <v>160</v>
      </c>
      <c r="R364" s="334"/>
      <c r="S364" s="676"/>
    </row>
    <row r="365" spans="1:19" ht="18.75" customHeight="1">
      <c r="A365" s="686" t="s">
        <v>619</v>
      </c>
      <c r="B365" s="465" t="s">
        <v>620</v>
      </c>
      <c r="C365" s="687" t="s">
        <v>621</v>
      </c>
      <c r="D365" s="544">
        <v>2235881</v>
      </c>
      <c r="E365" s="360">
        <f>P365/1000</f>
        <v>2428995.4249999998</v>
      </c>
      <c r="F365" s="688"/>
      <c r="G365" s="363">
        <f>E365-D365</f>
        <v>193114.42499999981</v>
      </c>
      <c r="H365" s="364">
        <f>G365/D365*100</f>
        <v>8.6370618561542329</v>
      </c>
      <c r="I365" s="384"/>
      <c r="J365" s="73"/>
      <c r="K365" s="127"/>
      <c r="L365" s="74"/>
      <c r="M365" s="74"/>
      <c r="N365" s="74"/>
      <c r="O365" s="74"/>
      <c r="P365" s="73">
        <f>SUM(P366:P368)</f>
        <v>2428995425</v>
      </c>
      <c r="Q365" s="63" t="s">
        <v>160</v>
      </c>
      <c r="R365" s="334"/>
    </row>
    <row r="366" spans="1:19" ht="16.5" customHeight="1">
      <c r="A366" s="689"/>
      <c r="B366" s="690"/>
      <c r="C366" s="691"/>
      <c r="D366" s="692"/>
      <c r="E366" s="367"/>
      <c r="F366" s="688"/>
      <c r="G366" s="370"/>
      <c r="H366" s="371"/>
      <c r="I366" s="693" t="s">
        <v>622</v>
      </c>
      <c r="J366" s="96">
        <v>744989732</v>
      </c>
      <c r="K366" s="123" t="s">
        <v>72</v>
      </c>
      <c r="L366" s="86" t="s">
        <v>31</v>
      </c>
      <c r="M366" s="85">
        <v>1</v>
      </c>
      <c r="N366" s="85" t="s">
        <v>130</v>
      </c>
      <c r="O366" s="97" t="s">
        <v>71</v>
      </c>
      <c r="P366" s="96">
        <f>+J366*M366</f>
        <v>744989732</v>
      </c>
      <c r="Q366" s="88" t="s">
        <v>72</v>
      </c>
      <c r="R366" s="334"/>
    </row>
    <row r="367" spans="1:19" ht="16.5" customHeight="1">
      <c r="A367" s="689"/>
      <c r="B367" s="690"/>
      <c r="C367" s="691"/>
      <c r="D367" s="692"/>
      <c r="E367" s="367"/>
      <c r="F367" s="694"/>
      <c r="G367" s="370"/>
      <c r="H367" s="371"/>
      <c r="I367" s="695" t="s">
        <v>623</v>
      </c>
      <c r="J367" s="96">
        <v>722487000</v>
      </c>
      <c r="K367" s="123" t="s">
        <v>72</v>
      </c>
      <c r="L367" s="86" t="s">
        <v>31</v>
      </c>
      <c r="M367" s="85">
        <v>1</v>
      </c>
      <c r="N367" s="85" t="s">
        <v>130</v>
      </c>
      <c r="O367" s="97" t="s">
        <v>71</v>
      </c>
      <c r="P367" s="96">
        <f>+J367*M367</f>
        <v>722487000</v>
      </c>
      <c r="Q367" s="88" t="s">
        <v>72</v>
      </c>
      <c r="R367" s="334" t="s">
        <v>624</v>
      </c>
    </row>
    <row r="368" spans="1:19" ht="16.5" customHeight="1">
      <c r="A368" s="689"/>
      <c r="B368" s="690"/>
      <c r="C368" s="696"/>
      <c r="D368" s="545"/>
      <c r="E368" s="374"/>
      <c r="F368" s="697"/>
      <c r="G368" s="381"/>
      <c r="H368" s="382"/>
      <c r="I368" s="698" t="s">
        <v>625</v>
      </c>
      <c r="J368" s="232">
        <v>961518693</v>
      </c>
      <c r="K368" s="397" t="s">
        <v>72</v>
      </c>
      <c r="L368" s="192" t="s">
        <v>31</v>
      </c>
      <c r="M368" s="191">
        <v>1</v>
      </c>
      <c r="N368" s="191" t="s">
        <v>130</v>
      </c>
      <c r="O368" s="193" t="s">
        <v>71</v>
      </c>
      <c r="P368" s="232">
        <f>+J368*M368</f>
        <v>961518693</v>
      </c>
      <c r="Q368" s="194" t="s">
        <v>72</v>
      </c>
      <c r="R368" s="334"/>
    </row>
    <row r="369" spans="1:36" ht="16.5" customHeight="1">
      <c r="A369" s="689"/>
      <c r="B369" s="690"/>
      <c r="C369" s="98" t="s">
        <v>626</v>
      </c>
      <c r="D369" s="699">
        <v>3000</v>
      </c>
      <c r="E369" s="360">
        <f>P369/1000</f>
        <v>5880.8379999999997</v>
      </c>
      <c r="F369" s="700"/>
      <c r="G369" s="363">
        <f>E369-D369</f>
        <v>2880.8379999999997</v>
      </c>
      <c r="H369" s="364">
        <f>G369/D369*100</f>
        <v>96.027933333333323</v>
      </c>
      <c r="I369" s="384"/>
      <c r="J369" s="105"/>
      <c r="K369" s="127"/>
      <c r="L369" s="104"/>
      <c r="M369" s="74" t="s">
        <v>436</v>
      </c>
      <c r="N369" s="74"/>
      <c r="O369" s="74"/>
      <c r="P369" s="73">
        <f>SUM(P370:P370)</f>
        <v>5880838</v>
      </c>
      <c r="Q369" s="63" t="s">
        <v>437</v>
      </c>
      <c r="R369" s="701"/>
    </row>
    <row r="370" spans="1:36" ht="16.5" customHeight="1" thickBot="1">
      <c r="A370" s="702"/>
      <c r="B370" s="703"/>
      <c r="C370" s="451"/>
      <c r="D370" s="704"/>
      <c r="E370" s="402"/>
      <c r="F370" s="705"/>
      <c r="G370" s="403"/>
      <c r="H370" s="404"/>
      <c r="I370" s="405" t="s">
        <v>627</v>
      </c>
      <c r="J370" s="507">
        <v>5880838</v>
      </c>
      <c r="K370" s="508" t="s">
        <v>72</v>
      </c>
      <c r="L370" s="295" t="s">
        <v>31</v>
      </c>
      <c r="M370" s="294">
        <v>1</v>
      </c>
      <c r="N370" s="294" t="s">
        <v>628</v>
      </c>
      <c r="O370" s="296" t="s">
        <v>71</v>
      </c>
      <c r="P370" s="706">
        <f t="shared" ref="P370:P375" si="27">+J370*M370</f>
        <v>5880838</v>
      </c>
      <c r="Q370" s="297" t="s">
        <v>72</v>
      </c>
      <c r="R370" s="707"/>
    </row>
    <row r="371" spans="1:36" hidden="1">
      <c r="A371" s="708" t="s">
        <v>629</v>
      </c>
      <c r="B371" s="709" t="s">
        <v>630</v>
      </c>
      <c r="C371" s="710" t="s">
        <v>631</v>
      </c>
      <c r="D371" s="711"/>
      <c r="E371" s="711">
        <f>+P371/1000</f>
        <v>0</v>
      </c>
      <c r="F371" s="712">
        <f>+E371-D371</f>
        <v>0</v>
      </c>
      <c r="G371" s="713">
        <f>+E371-D371</f>
        <v>0</v>
      </c>
      <c r="H371" s="714" t="e">
        <f>+G371/D371*100</f>
        <v>#DIV/0!</v>
      </c>
      <c r="I371" s="715" t="s">
        <v>632</v>
      </c>
      <c r="J371" s="190"/>
      <c r="K371" s="397" t="s">
        <v>72</v>
      </c>
      <c r="L371" s="192" t="s">
        <v>31</v>
      </c>
      <c r="M371" s="191">
        <v>1</v>
      </c>
      <c r="N371" s="191" t="s">
        <v>130</v>
      </c>
      <c r="O371" s="193" t="s">
        <v>71</v>
      </c>
      <c r="P371" s="190">
        <f t="shared" si="27"/>
        <v>0</v>
      </c>
      <c r="Q371" s="194" t="s">
        <v>72</v>
      </c>
      <c r="R371" s="716"/>
      <c r="S371" s="2"/>
      <c r="T371" s="3"/>
      <c r="AF371" s="2"/>
      <c r="AG371" s="3"/>
      <c r="AJ371" s="311"/>
    </row>
    <row r="372" spans="1:36" hidden="1">
      <c r="A372" s="708"/>
      <c r="B372" s="76"/>
      <c r="C372" s="717" t="s">
        <v>633</v>
      </c>
      <c r="D372" s="718"/>
      <c r="E372" s="718">
        <f>+P372/1000</f>
        <v>0</v>
      </c>
      <c r="F372" s="719">
        <f>+E372-D372</f>
        <v>0</v>
      </c>
      <c r="G372" s="469">
        <f>+E372-D372</f>
        <v>0</v>
      </c>
      <c r="H372" s="720" t="e">
        <f>+G372/D372*100</f>
        <v>#DIV/0!</v>
      </c>
      <c r="I372" s="721" t="s">
        <v>634</v>
      </c>
      <c r="J372" s="261"/>
      <c r="K372" s="114" t="s">
        <v>72</v>
      </c>
      <c r="L372" s="259" t="s">
        <v>31</v>
      </c>
      <c r="M372" s="115">
        <v>1</v>
      </c>
      <c r="N372" s="115" t="s">
        <v>130</v>
      </c>
      <c r="O372" s="260" t="s">
        <v>71</v>
      </c>
      <c r="P372" s="261">
        <f t="shared" si="27"/>
        <v>0</v>
      </c>
      <c r="Q372" s="163" t="s">
        <v>72</v>
      </c>
      <c r="R372" s="716"/>
      <c r="S372" s="2"/>
      <c r="T372" s="3"/>
      <c r="AF372" s="2"/>
      <c r="AG372" s="3"/>
      <c r="AJ372" s="311"/>
    </row>
    <row r="373" spans="1:36" ht="18" hidden="1" thickBot="1">
      <c r="A373" s="708"/>
      <c r="B373" s="76"/>
      <c r="C373" s="722" t="s">
        <v>635</v>
      </c>
      <c r="D373" s="718"/>
      <c r="E373" s="718">
        <f>+P373/1000</f>
        <v>0</v>
      </c>
      <c r="F373" s="723">
        <f>+E373-D373</f>
        <v>0</v>
      </c>
      <c r="G373" s="469">
        <f>+E373-D373</f>
        <v>0</v>
      </c>
      <c r="H373" s="720" t="e">
        <f>+G373/D373*100</f>
        <v>#DIV/0!</v>
      </c>
      <c r="I373" s="724" t="s">
        <v>636</v>
      </c>
      <c r="J373" s="105"/>
      <c r="K373" s="127" t="s">
        <v>72</v>
      </c>
      <c r="L373" s="104" t="s">
        <v>31</v>
      </c>
      <c r="M373" s="74">
        <v>1</v>
      </c>
      <c r="N373" s="74" t="s">
        <v>130</v>
      </c>
      <c r="O373" s="260" t="s">
        <v>71</v>
      </c>
      <c r="P373" s="261">
        <f t="shared" si="27"/>
        <v>0</v>
      </c>
      <c r="Q373" s="163" t="s">
        <v>72</v>
      </c>
      <c r="R373" s="96"/>
      <c r="S373" s="2"/>
      <c r="T373" s="3"/>
      <c r="AF373" s="2"/>
      <c r="AG373" s="3"/>
      <c r="AJ373" s="311"/>
    </row>
    <row r="374" spans="1:36" ht="18" hidden="1" thickBot="1">
      <c r="A374" s="725"/>
      <c r="B374" s="726"/>
      <c r="C374" s="727" t="s">
        <v>637</v>
      </c>
      <c r="D374" s="718"/>
      <c r="E374" s="718">
        <f>+P374/1000</f>
        <v>0</v>
      </c>
      <c r="F374" s="723">
        <f>+E374-D374</f>
        <v>0</v>
      </c>
      <c r="G374" s="469">
        <f>+E374-D374</f>
        <v>0</v>
      </c>
      <c r="H374" s="720" t="e">
        <f>+G374/D374*100</f>
        <v>#DIV/0!</v>
      </c>
      <c r="I374" s="724" t="s">
        <v>638</v>
      </c>
      <c r="J374" s="105"/>
      <c r="K374" s="127" t="s">
        <v>72</v>
      </c>
      <c r="L374" s="104" t="s">
        <v>31</v>
      </c>
      <c r="M374" s="74">
        <v>1</v>
      </c>
      <c r="N374" s="74" t="s">
        <v>130</v>
      </c>
      <c r="O374" s="260" t="s">
        <v>71</v>
      </c>
      <c r="P374" s="261">
        <f t="shared" si="27"/>
        <v>0</v>
      </c>
      <c r="Q374" s="163" t="s">
        <v>72</v>
      </c>
    </row>
    <row r="375" spans="1:36" ht="18" hidden="1" thickBot="1">
      <c r="A375" s="728"/>
      <c r="B375" s="729"/>
      <c r="C375" s="730" t="s">
        <v>639</v>
      </c>
      <c r="D375" s="731"/>
      <c r="E375" s="718">
        <f>+P375/1000</f>
        <v>0</v>
      </c>
      <c r="F375" s="723">
        <f>+E375-D375</f>
        <v>0</v>
      </c>
      <c r="G375" s="469">
        <f>+E375-D375</f>
        <v>0</v>
      </c>
      <c r="H375" s="732" t="e">
        <f>+G375/D375*100</f>
        <v>#DIV/0!</v>
      </c>
      <c r="I375" s="733" t="s">
        <v>640</v>
      </c>
      <c r="J375" s="734"/>
      <c r="K375" s="735" t="s">
        <v>72</v>
      </c>
      <c r="L375" s="736" t="s">
        <v>31</v>
      </c>
      <c r="M375" s="737">
        <v>1</v>
      </c>
      <c r="N375" s="737" t="s">
        <v>130</v>
      </c>
      <c r="O375" s="738" t="s">
        <v>71</v>
      </c>
      <c r="P375" s="734">
        <f t="shared" si="27"/>
        <v>0</v>
      </c>
      <c r="Q375" s="739" t="s">
        <v>72</v>
      </c>
    </row>
    <row r="376" spans="1:36">
      <c r="A376" s="740"/>
      <c r="B376" s="555"/>
      <c r="C376" s="555"/>
      <c r="D376" s="741"/>
      <c r="E376" s="740"/>
      <c r="G376" s="742"/>
      <c r="H376" s="743"/>
      <c r="I376" s="744"/>
      <c r="J376" s="96"/>
      <c r="K376" s="123"/>
      <c r="L376" s="85"/>
      <c r="M376" s="85"/>
      <c r="N376" s="85"/>
      <c r="O376" s="85"/>
      <c r="P376" s="96"/>
      <c r="Q376" s="123"/>
    </row>
    <row r="377" spans="1:36">
      <c r="A377" s="740"/>
      <c r="B377" s="555"/>
      <c r="C377" s="555"/>
      <c r="D377" s="741"/>
      <c r="E377" s="740"/>
      <c r="G377" s="742"/>
      <c r="H377" s="743"/>
      <c r="I377" s="745"/>
      <c r="J377" s="96"/>
      <c r="K377" s="123"/>
      <c r="L377" s="85"/>
      <c r="M377" s="85"/>
      <c r="N377" s="85"/>
      <c r="O377" s="85"/>
      <c r="P377" s="96"/>
      <c r="Q377" s="123"/>
    </row>
    <row r="378" spans="1:36">
      <c r="A378" s="740"/>
      <c r="G378" s="742"/>
      <c r="H378" s="743"/>
      <c r="I378" s="746"/>
    </row>
    <row r="379" spans="1:36">
      <c r="G379" s="742"/>
      <c r="H379" s="743"/>
      <c r="I379" s="746"/>
    </row>
    <row r="381" spans="1:36">
      <c r="I381" s="750"/>
    </row>
    <row r="382" spans="1:36">
      <c r="I382" s="750"/>
    </row>
    <row r="383" spans="1:36">
      <c r="I383" s="750">
        <f>+I381-I382</f>
        <v>0</v>
      </c>
    </row>
  </sheetData>
  <mergeCells count="465">
    <mergeCell ref="G365:G368"/>
    <mergeCell ref="H365:H368"/>
    <mergeCell ref="C369:C370"/>
    <mergeCell ref="D369:D370"/>
    <mergeCell ref="E369:E370"/>
    <mergeCell ref="G369:G370"/>
    <mergeCell ref="H369:H370"/>
    <mergeCell ref="B306:C306"/>
    <mergeCell ref="B364:C364"/>
    <mergeCell ref="B365:B370"/>
    <mergeCell ref="C365:C368"/>
    <mergeCell ref="D365:D368"/>
    <mergeCell ref="E365:E368"/>
    <mergeCell ref="M302:O302"/>
    <mergeCell ref="C304:C305"/>
    <mergeCell ref="D304:D305"/>
    <mergeCell ref="E304:E305"/>
    <mergeCell ref="F304:F305"/>
    <mergeCell ref="G304:G305"/>
    <mergeCell ref="H304:H305"/>
    <mergeCell ref="M304:O304"/>
    <mergeCell ref="B301:C301"/>
    <mergeCell ref="C302:C303"/>
    <mergeCell ref="D302:D303"/>
    <mergeCell ref="E302:E303"/>
    <mergeCell ref="G302:G303"/>
    <mergeCell ref="H302:H303"/>
    <mergeCell ref="M295:O295"/>
    <mergeCell ref="B297:C297"/>
    <mergeCell ref="C298:C300"/>
    <mergeCell ref="D298:D300"/>
    <mergeCell ref="E298:E300"/>
    <mergeCell ref="G298:G300"/>
    <mergeCell ref="H298:H300"/>
    <mergeCell ref="M298:O298"/>
    <mergeCell ref="C295:C296"/>
    <mergeCell ref="D295:D296"/>
    <mergeCell ref="E295:E296"/>
    <mergeCell ref="F295:F296"/>
    <mergeCell ref="G295:G296"/>
    <mergeCell ref="H295:H296"/>
    <mergeCell ref="M281:O281"/>
    <mergeCell ref="C290:C293"/>
    <mergeCell ref="D290:D293"/>
    <mergeCell ref="E290:E293"/>
    <mergeCell ref="F290:F293"/>
    <mergeCell ref="G290:G293"/>
    <mergeCell ref="H290:H293"/>
    <mergeCell ref="M290:O290"/>
    <mergeCell ref="C281:C289"/>
    <mergeCell ref="D281:D289"/>
    <mergeCell ref="E281:E289"/>
    <mergeCell ref="F281:F289"/>
    <mergeCell ref="G281:G289"/>
    <mergeCell ref="H281:H289"/>
    <mergeCell ref="M266:O266"/>
    <mergeCell ref="C277:C280"/>
    <mergeCell ref="D277:D280"/>
    <mergeCell ref="E277:E280"/>
    <mergeCell ref="F277:F280"/>
    <mergeCell ref="G277:G280"/>
    <mergeCell ref="H277:H280"/>
    <mergeCell ref="M277:O277"/>
    <mergeCell ref="C266:C276"/>
    <mergeCell ref="D266:D276"/>
    <mergeCell ref="E266:E276"/>
    <mergeCell ref="F266:F275"/>
    <mergeCell ref="G266:G276"/>
    <mergeCell ref="H266:H276"/>
    <mergeCell ref="M255:O255"/>
    <mergeCell ref="C260:C264"/>
    <mergeCell ref="D260:D264"/>
    <mergeCell ref="E260:E264"/>
    <mergeCell ref="F260:F264"/>
    <mergeCell ref="G260:G264"/>
    <mergeCell ref="H260:H264"/>
    <mergeCell ref="M260:O260"/>
    <mergeCell ref="C255:C259"/>
    <mergeCell ref="D255:D259"/>
    <mergeCell ref="E255:E259"/>
    <mergeCell ref="F255:F259"/>
    <mergeCell ref="G255:G259"/>
    <mergeCell ref="H255:H259"/>
    <mergeCell ref="M248:O248"/>
    <mergeCell ref="C252:C253"/>
    <mergeCell ref="D252:D253"/>
    <mergeCell ref="E252:E253"/>
    <mergeCell ref="F252:F253"/>
    <mergeCell ref="G252:G253"/>
    <mergeCell ref="H252:H253"/>
    <mergeCell ref="M252:O252"/>
    <mergeCell ref="C248:C251"/>
    <mergeCell ref="D248:D251"/>
    <mergeCell ref="E248:E251"/>
    <mergeCell ref="F248:F251"/>
    <mergeCell ref="G248:G251"/>
    <mergeCell ref="H248:H251"/>
    <mergeCell ref="M237:O237"/>
    <mergeCell ref="C244:C247"/>
    <mergeCell ref="D244:D247"/>
    <mergeCell ref="E244:E247"/>
    <mergeCell ref="F244:F247"/>
    <mergeCell ref="G244:G247"/>
    <mergeCell ref="H244:H247"/>
    <mergeCell ref="M244:O244"/>
    <mergeCell ref="C237:C243"/>
    <mergeCell ref="D237:D243"/>
    <mergeCell ref="E237:E243"/>
    <mergeCell ref="F237:F241"/>
    <mergeCell ref="G237:G243"/>
    <mergeCell ref="H237:H243"/>
    <mergeCell ref="M228:O228"/>
    <mergeCell ref="C231:C235"/>
    <mergeCell ref="D231:D235"/>
    <mergeCell ref="E231:E235"/>
    <mergeCell ref="F231:F235"/>
    <mergeCell ref="G231:G235"/>
    <mergeCell ref="H231:H235"/>
    <mergeCell ref="M231:O231"/>
    <mergeCell ref="C228:C230"/>
    <mergeCell ref="D228:D230"/>
    <mergeCell ref="E228:E230"/>
    <mergeCell ref="F228:F230"/>
    <mergeCell ref="G228:G230"/>
    <mergeCell ref="H228:H230"/>
    <mergeCell ref="C225:C226"/>
    <mergeCell ref="D225:D226"/>
    <mergeCell ref="E225:E226"/>
    <mergeCell ref="G225:G226"/>
    <mergeCell ref="H225:H226"/>
    <mergeCell ref="M225:O225"/>
    <mergeCell ref="M215:O215"/>
    <mergeCell ref="C219:C224"/>
    <mergeCell ref="D219:D224"/>
    <mergeCell ref="E219:E224"/>
    <mergeCell ref="F219:F223"/>
    <mergeCell ref="G219:G224"/>
    <mergeCell ref="H219:H224"/>
    <mergeCell ref="M219:O219"/>
    <mergeCell ref="C215:C218"/>
    <mergeCell ref="D215:D218"/>
    <mergeCell ref="E215:E218"/>
    <mergeCell ref="F215:F218"/>
    <mergeCell ref="G215:G218"/>
    <mergeCell ref="H215:H218"/>
    <mergeCell ref="M207:O207"/>
    <mergeCell ref="C210:C214"/>
    <mergeCell ref="D210:D214"/>
    <mergeCell ref="E210:E214"/>
    <mergeCell ref="F210:F214"/>
    <mergeCell ref="G210:G214"/>
    <mergeCell ref="H210:H214"/>
    <mergeCell ref="M210:O210"/>
    <mergeCell ref="C207:C208"/>
    <mergeCell ref="D207:D208"/>
    <mergeCell ref="E207:E208"/>
    <mergeCell ref="F207:F208"/>
    <mergeCell ref="G207:G208"/>
    <mergeCell ref="H207:H208"/>
    <mergeCell ref="M197:O197"/>
    <mergeCell ref="C203:C206"/>
    <mergeCell ref="D203:D206"/>
    <mergeCell ref="E203:E206"/>
    <mergeCell ref="F203:F206"/>
    <mergeCell ref="G203:G206"/>
    <mergeCell ref="H203:H206"/>
    <mergeCell ref="M203:O203"/>
    <mergeCell ref="C197:C202"/>
    <mergeCell ref="D197:D202"/>
    <mergeCell ref="E197:E202"/>
    <mergeCell ref="F197:F202"/>
    <mergeCell ref="G197:G202"/>
    <mergeCell ref="H197:H202"/>
    <mergeCell ref="M190:O190"/>
    <mergeCell ref="C193:C195"/>
    <mergeCell ref="D193:D195"/>
    <mergeCell ref="E193:E195"/>
    <mergeCell ref="F193:F195"/>
    <mergeCell ref="G193:G195"/>
    <mergeCell ref="H193:H195"/>
    <mergeCell ref="M193:O193"/>
    <mergeCell ref="C190:C192"/>
    <mergeCell ref="D190:D192"/>
    <mergeCell ref="E190:E192"/>
    <mergeCell ref="F190:F192"/>
    <mergeCell ref="G190:G192"/>
    <mergeCell ref="H190:H192"/>
    <mergeCell ref="M159:O159"/>
    <mergeCell ref="C160:C189"/>
    <mergeCell ref="D160:D189"/>
    <mergeCell ref="E160:E189"/>
    <mergeCell ref="F160:F187"/>
    <mergeCell ref="G160:G189"/>
    <mergeCell ref="H160:H189"/>
    <mergeCell ref="M160:O160"/>
    <mergeCell ref="I171:N171"/>
    <mergeCell ref="I184:J184"/>
    <mergeCell ref="C157:C158"/>
    <mergeCell ref="D157:D158"/>
    <mergeCell ref="E157:E158"/>
    <mergeCell ref="G157:G158"/>
    <mergeCell ref="H157:H158"/>
    <mergeCell ref="M157:O157"/>
    <mergeCell ref="M149:O149"/>
    <mergeCell ref="C152:C156"/>
    <mergeCell ref="D152:D156"/>
    <mergeCell ref="E152:E156"/>
    <mergeCell ref="F152:F153"/>
    <mergeCell ref="G152:G156"/>
    <mergeCell ref="H152:H156"/>
    <mergeCell ref="M152:O152"/>
    <mergeCell ref="C149:C151"/>
    <mergeCell ref="D149:D151"/>
    <mergeCell ref="E149:E151"/>
    <mergeCell ref="F149:F151"/>
    <mergeCell ref="G149:G151"/>
    <mergeCell ref="H149:H151"/>
    <mergeCell ref="M134:O134"/>
    <mergeCell ref="C144:C147"/>
    <mergeCell ref="D144:D147"/>
    <mergeCell ref="E144:E147"/>
    <mergeCell ref="F144:F147"/>
    <mergeCell ref="G144:G147"/>
    <mergeCell ref="H144:H147"/>
    <mergeCell ref="M144:O144"/>
    <mergeCell ref="C134:C142"/>
    <mergeCell ref="D134:D142"/>
    <mergeCell ref="E134:E142"/>
    <mergeCell ref="F134:F141"/>
    <mergeCell ref="G134:G142"/>
    <mergeCell ref="H134:H142"/>
    <mergeCell ref="M129:O129"/>
    <mergeCell ref="C131:C132"/>
    <mergeCell ref="D131:D132"/>
    <mergeCell ref="E131:E132"/>
    <mergeCell ref="F131:F132"/>
    <mergeCell ref="G131:G132"/>
    <mergeCell ref="H131:H132"/>
    <mergeCell ref="M131:O131"/>
    <mergeCell ref="C129:C130"/>
    <mergeCell ref="D129:D130"/>
    <mergeCell ref="E129:E130"/>
    <mergeCell ref="F129:F130"/>
    <mergeCell ref="G129:G130"/>
    <mergeCell ref="H129:H130"/>
    <mergeCell ref="M124:O124"/>
    <mergeCell ref="C127:C128"/>
    <mergeCell ref="D127:D128"/>
    <mergeCell ref="E127:E128"/>
    <mergeCell ref="F127:F128"/>
    <mergeCell ref="G127:G128"/>
    <mergeCell ref="H127:H128"/>
    <mergeCell ref="M127:O127"/>
    <mergeCell ref="C124:C126"/>
    <mergeCell ref="D124:D126"/>
    <mergeCell ref="E124:E126"/>
    <mergeCell ref="F124:F126"/>
    <mergeCell ref="G124:G126"/>
    <mergeCell ref="H124:H126"/>
    <mergeCell ref="M116:O116"/>
    <mergeCell ref="B118:B120"/>
    <mergeCell ref="C119:C123"/>
    <mergeCell ref="D119:D123"/>
    <mergeCell ref="E119:E123"/>
    <mergeCell ref="F119:F123"/>
    <mergeCell ref="G119:G123"/>
    <mergeCell ref="H119:H123"/>
    <mergeCell ref="M119:O119"/>
    <mergeCell ref="C116:C117"/>
    <mergeCell ref="D116:D117"/>
    <mergeCell ref="E116:E117"/>
    <mergeCell ref="F116:F117"/>
    <mergeCell ref="G116:G117"/>
    <mergeCell ref="H116:H117"/>
    <mergeCell ref="M109:O109"/>
    <mergeCell ref="C113:C115"/>
    <mergeCell ref="D113:D115"/>
    <mergeCell ref="E113:E115"/>
    <mergeCell ref="F113:F115"/>
    <mergeCell ref="G113:G115"/>
    <mergeCell ref="H113:H115"/>
    <mergeCell ref="M113:O113"/>
    <mergeCell ref="C109:C111"/>
    <mergeCell ref="D109:D111"/>
    <mergeCell ref="E109:E111"/>
    <mergeCell ref="F109:F111"/>
    <mergeCell ref="G109:G111"/>
    <mergeCell ref="H109:H111"/>
    <mergeCell ref="M102:O102"/>
    <mergeCell ref="C105:C108"/>
    <mergeCell ref="D105:D108"/>
    <mergeCell ref="E105:E108"/>
    <mergeCell ref="F105:F108"/>
    <mergeCell ref="G105:G108"/>
    <mergeCell ref="H105:H108"/>
    <mergeCell ref="M105:O105"/>
    <mergeCell ref="C102:C104"/>
    <mergeCell ref="D102:D104"/>
    <mergeCell ref="E102:E104"/>
    <mergeCell ref="F102:F104"/>
    <mergeCell ref="G102:G104"/>
    <mergeCell ref="H102:H104"/>
    <mergeCell ref="M96:O96"/>
    <mergeCell ref="M98:O98"/>
    <mergeCell ref="C99:C101"/>
    <mergeCell ref="D99:D101"/>
    <mergeCell ref="E99:E101"/>
    <mergeCell ref="F99:F100"/>
    <mergeCell ref="G99:G101"/>
    <mergeCell ref="H99:H101"/>
    <mergeCell ref="M99:O99"/>
    <mergeCell ref="C96:C97"/>
    <mergeCell ref="D96:D97"/>
    <mergeCell ref="E96:E97"/>
    <mergeCell ref="F96:F97"/>
    <mergeCell ref="G96:G97"/>
    <mergeCell ref="H96:H97"/>
    <mergeCell ref="M88:O88"/>
    <mergeCell ref="C92:C95"/>
    <mergeCell ref="D92:D95"/>
    <mergeCell ref="E92:E95"/>
    <mergeCell ref="F92:F95"/>
    <mergeCell ref="G92:G95"/>
    <mergeCell ref="H92:H95"/>
    <mergeCell ref="M92:O92"/>
    <mergeCell ref="C88:C91"/>
    <mergeCell ref="D88:D91"/>
    <mergeCell ref="E88:E91"/>
    <mergeCell ref="F88:F91"/>
    <mergeCell ref="G88:G91"/>
    <mergeCell ref="H88:H91"/>
    <mergeCell ref="B83:C83"/>
    <mergeCell ref="B84:B86"/>
    <mergeCell ref="M84:O84"/>
    <mergeCell ref="C85:C87"/>
    <mergeCell ref="D85:D87"/>
    <mergeCell ref="E85:E87"/>
    <mergeCell ref="F85:F87"/>
    <mergeCell ref="G85:G87"/>
    <mergeCell ref="H85:H87"/>
    <mergeCell ref="M85:O85"/>
    <mergeCell ref="C80:C82"/>
    <mergeCell ref="D80:D82"/>
    <mergeCell ref="E80:E82"/>
    <mergeCell ref="F80:F82"/>
    <mergeCell ref="G80:G82"/>
    <mergeCell ref="H80:H82"/>
    <mergeCell ref="C78:C79"/>
    <mergeCell ref="D78:D79"/>
    <mergeCell ref="E78:E79"/>
    <mergeCell ref="F78:F79"/>
    <mergeCell ref="G78:G79"/>
    <mergeCell ref="H78:H79"/>
    <mergeCell ref="M72:O72"/>
    <mergeCell ref="B75:C75"/>
    <mergeCell ref="C76:C77"/>
    <mergeCell ref="D76:D77"/>
    <mergeCell ref="E76:E77"/>
    <mergeCell ref="F76:F77"/>
    <mergeCell ref="G76:G77"/>
    <mergeCell ref="H76:H77"/>
    <mergeCell ref="C72:C74"/>
    <mergeCell ref="D72:D74"/>
    <mergeCell ref="E72:E74"/>
    <mergeCell ref="F72:F74"/>
    <mergeCell ref="G72:G74"/>
    <mergeCell ref="H72:H74"/>
    <mergeCell ref="M60:O60"/>
    <mergeCell ref="C65:C71"/>
    <mergeCell ref="D65:D71"/>
    <mergeCell ref="E65:E71"/>
    <mergeCell ref="G65:G71"/>
    <mergeCell ref="H65:H71"/>
    <mergeCell ref="M65:O65"/>
    <mergeCell ref="C60:C64"/>
    <mergeCell ref="D60:D64"/>
    <mergeCell ref="E60:E64"/>
    <mergeCell ref="F60:F63"/>
    <mergeCell ref="G60:G64"/>
    <mergeCell ref="H60:H64"/>
    <mergeCell ref="M49:O49"/>
    <mergeCell ref="C56:C59"/>
    <mergeCell ref="D56:D59"/>
    <mergeCell ref="E56:E59"/>
    <mergeCell ref="F56:F59"/>
    <mergeCell ref="G56:G59"/>
    <mergeCell ref="H56:H59"/>
    <mergeCell ref="M56:O56"/>
    <mergeCell ref="C49:C55"/>
    <mergeCell ref="D49:D55"/>
    <mergeCell ref="E49:E55"/>
    <mergeCell ref="F49:F55"/>
    <mergeCell ref="G49:G55"/>
    <mergeCell ref="H49:H55"/>
    <mergeCell ref="M41:O41"/>
    <mergeCell ref="C47:C48"/>
    <mergeCell ref="D47:D48"/>
    <mergeCell ref="E47:E48"/>
    <mergeCell ref="F47:F48"/>
    <mergeCell ref="G47:G48"/>
    <mergeCell ref="H47:H48"/>
    <mergeCell ref="C41:C45"/>
    <mergeCell ref="D41:D45"/>
    <mergeCell ref="E41:E45"/>
    <mergeCell ref="F41:F45"/>
    <mergeCell ref="G41:G45"/>
    <mergeCell ref="H41:H45"/>
    <mergeCell ref="M35:O35"/>
    <mergeCell ref="C38:C40"/>
    <mergeCell ref="D38:D40"/>
    <mergeCell ref="E38:E40"/>
    <mergeCell ref="G38:G40"/>
    <mergeCell ref="H38:H40"/>
    <mergeCell ref="M38:O38"/>
    <mergeCell ref="C35:C37"/>
    <mergeCell ref="D35:D37"/>
    <mergeCell ref="E35:E37"/>
    <mergeCell ref="F35:F37"/>
    <mergeCell ref="G35:G37"/>
    <mergeCell ref="H35:H37"/>
    <mergeCell ref="M21:O21"/>
    <mergeCell ref="C27:C33"/>
    <mergeCell ref="D27:D33"/>
    <mergeCell ref="E27:E33"/>
    <mergeCell ref="F27:F32"/>
    <mergeCell ref="G27:G33"/>
    <mergeCell ref="H27:H33"/>
    <mergeCell ref="C21:C26"/>
    <mergeCell ref="D21:D26"/>
    <mergeCell ref="E21:E26"/>
    <mergeCell ref="F21:F26"/>
    <mergeCell ref="G21:G26"/>
    <mergeCell ref="H21:H26"/>
    <mergeCell ref="M11:O11"/>
    <mergeCell ref="C19:C20"/>
    <mergeCell ref="D19:D20"/>
    <mergeCell ref="E19:E20"/>
    <mergeCell ref="F19:F20"/>
    <mergeCell ref="G19:G20"/>
    <mergeCell ref="H19:H20"/>
    <mergeCell ref="M19:O19"/>
    <mergeCell ref="C11:C18"/>
    <mergeCell ref="D11:D18"/>
    <mergeCell ref="E11:E18"/>
    <mergeCell ref="F11:F17"/>
    <mergeCell ref="G11:G18"/>
    <mergeCell ref="H11:H18"/>
    <mergeCell ref="R2:R3"/>
    <mergeCell ref="A4:C4"/>
    <mergeCell ref="B5:C5"/>
    <mergeCell ref="C7:C10"/>
    <mergeCell ref="D7:D10"/>
    <mergeCell ref="E7:E10"/>
    <mergeCell ref="G7:G10"/>
    <mergeCell ref="H7:H10"/>
    <mergeCell ref="A1:B1"/>
    <mergeCell ref="O1:Q1"/>
    <mergeCell ref="A2:A3"/>
    <mergeCell ref="B2:B3"/>
    <mergeCell ref="C2:C3"/>
    <mergeCell ref="D2:D3"/>
    <mergeCell ref="E2:E3"/>
    <mergeCell ref="F2:F3"/>
    <mergeCell ref="G2:H2"/>
    <mergeCell ref="I2:Q3"/>
  </mergeCells>
  <phoneticPr fontId="2" type="noConversion"/>
  <pageMargins left="0.11811023622047245" right="0.11811023622047245" top="0.43307086614173229" bottom="0.39370078740157483" header="0.31496062992125984" footer="0.19685039370078741"/>
  <pageSetup paperSize="9" scale="80" firstPageNumber="5" fitToWidth="14" fitToHeight="14" orientation="landscape" useFirstPageNumber="1" r:id="rId1"/>
  <headerFooter>
    <oddFooter>&amp;C&amp;P</oddFooter>
  </headerFooter>
  <rowBreaks count="11" manualBreakCount="11">
    <brk id="37" max="16" man="1"/>
    <brk id="74" max="16" man="1"/>
    <brk id="108" max="16" man="1"/>
    <brk id="142" max="16" man="1"/>
    <brk id="176" max="16" man="1"/>
    <brk id="208" max="16" man="1"/>
    <brk id="243" max="16" man="1"/>
    <brk id="280" max="16" man="1"/>
    <brk id="315" max="16" man="1"/>
    <brk id="352" max="16" man="1"/>
    <brk id="370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세입명세서</vt:lpstr>
      <vt:lpstr>세출명세서</vt:lpstr>
      <vt:lpstr>세입명세서!Print_Area</vt:lpstr>
      <vt:lpstr>세출명세서!Print_Area</vt:lpstr>
      <vt:lpstr>세입명세서!Print_Titles</vt:lpstr>
      <vt:lpstr>세출명세서!Print_Titles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정경애</dc:creator>
  <cp:lastModifiedBy>정경애</cp:lastModifiedBy>
  <dcterms:created xsi:type="dcterms:W3CDTF">2018-06-07T05:58:16Z</dcterms:created>
  <dcterms:modified xsi:type="dcterms:W3CDTF">2018-06-07T06:00:51Z</dcterms:modified>
</cp:coreProperties>
</file>