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3715" windowHeight="9195"/>
  </bookViews>
  <sheets>
    <sheet name="세입내역" sheetId="1" r:id="rId1"/>
    <sheet name="세출내역" sheetId="2" r:id="rId2"/>
  </sheets>
  <definedNames>
    <definedName name="_xlnm.Print_Area" localSheetId="0">세입내역!$A$1:$S$112</definedName>
    <definedName name="_xlnm.Print_Area" localSheetId="1">세출내역!$A$1:$Q$404</definedName>
    <definedName name="_xlnm.Print_Titles" localSheetId="0">세입내역!$4:$5</definedName>
    <definedName name="_xlnm.Print_Titles" localSheetId="1">세출내역!$3:$4</definedName>
  </definedNames>
  <calcPr calcId="145621" fullCalcOnLoad="1"/>
</workbook>
</file>

<file path=xl/calcChain.xml><?xml version="1.0" encoding="utf-8"?>
<calcChain xmlns="http://schemas.openxmlformats.org/spreadsheetml/2006/main">
  <c r="I412" i="2" l="1"/>
  <c r="P404" i="2"/>
  <c r="E404" i="2"/>
  <c r="F404" i="2" s="1"/>
  <c r="P403" i="2"/>
  <c r="E403" i="2"/>
  <c r="G403" i="2" s="1"/>
  <c r="H403" i="2" s="1"/>
  <c r="P402" i="2"/>
  <c r="E402" i="2"/>
  <c r="G402" i="2" s="1"/>
  <c r="H402" i="2" s="1"/>
  <c r="P401" i="2"/>
  <c r="E401" i="2"/>
  <c r="G401" i="2" s="1"/>
  <c r="H401" i="2" s="1"/>
  <c r="P400" i="2"/>
  <c r="E400" i="2" s="1"/>
  <c r="P399" i="2"/>
  <c r="P398" i="2" s="1"/>
  <c r="E398" i="2" s="1"/>
  <c r="P397" i="2"/>
  <c r="P396" i="2"/>
  <c r="P395" i="2"/>
  <c r="P394" i="2" s="1"/>
  <c r="F393" i="2"/>
  <c r="D393" i="2"/>
  <c r="P392" i="2"/>
  <c r="E392" i="2" s="1"/>
  <c r="G392" i="2" s="1"/>
  <c r="P391" i="2"/>
  <c r="E391" i="2" s="1"/>
  <c r="G391" i="2" s="1"/>
  <c r="H391" i="2" s="1"/>
  <c r="P390" i="2"/>
  <c r="E390" i="2" s="1"/>
  <c r="G390" i="2" s="1"/>
  <c r="H390" i="2" s="1"/>
  <c r="P389" i="2"/>
  <c r="E389" i="2" s="1"/>
  <c r="G389" i="2" s="1"/>
  <c r="P388" i="2"/>
  <c r="E388" i="2" s="1"/>
  <c r="G388" i="2" s="1"/>
  <c r="H388" i="2" s="1"/>
  <c r="P387" i="2"/>
  <c r="E387" i="2" s="1"/>
  <c r="G387" i="2" s="1"/>
  <c r="H387" i="2" s="1"/>
  <c r="P386" i="2"/>
  <c r="E386" i="2" s="1"/>
  <c r="G386" i="2" s="1"/>
  <c r="H386" i="2" s="1"/>
  <c r="P385" i="2"/>
  <c r="F385" i="2"/>
  <c r="E385" i="2"/>
  <c r="G385" i="2" s="1"/>
  <c r="H385" i="2" s="1"/>
  <c r="P384" i="2"/>
  <c r="E384" i="2"/>
  <c r="G384" i="2" s="1"/>
  <c r="P383" i="2"/>
  <c r="E383" i="2"/>
  <c r="G383" i="2" s="1"/>
  <c r="H383" i="2" s="1"/>
  <c r="P382" i="2"/>
  <c r="E382" i="2"/>
  <c r="G382" i="2" s="1"/>
  <c r="H382" i="2" s="1"/>
  <c r="P381" i="2"/>
  <c r="E381" i="2"/>
  <c r="G381" i="2" s="1"/>
  <c r="H381" i="2" s="1"/>
  <c r="P380" i="2"/>
  <c r="E380" i="2"/>
  <c r="G380" i="2" s="1"/>
  <c r="H380" i="2" s="1"/>
  <c r="P379" i="2"/>
  <c r="E379" i="2"/>
  <c r="G379" i="2" s="1"/>
  <c r="H379" i="2" s="1"/>
  <c r="P378" i="2"/>
  <c r="E378" i="2" s="1"/>
  <c r="G378" i="2" s="1"/>
  <c r="P377" i="2"/>
  <c r="E377" i="2" s="1"/>
  <c r="G377" i="2" s="1"/>
  <c r="H377" i="2" s="1"/>
  <c r="P376" i="2"/>
  <c r="E376" i="2" s="1"/>
  <c r="G376" i="2" s="1"/>
  <c r="H376" i="2" s="1"/>
  <c r="P375" i="2"/>
  <c r="E375" i="2" s="1"/>
  <c r="G375" i="2" s="1"/>
  <c r="H375" i="2" s="1"/>
  <c r="P374" i="2"/>
  <c r="E374" i="2" s="1"/>
  <c r="G374" i="2" s="1"/>
  <c r="H374" i="2" s="1"/>
  <c r="P373" i="2"/>
  <c r="E373" i="2" s="1"/>
  <c r="G373" i="2" s="1"/>
  <c r="H373" i="2" s="1"/>
  <c r="P372" i="2"/>
  <c r="E372" i="2" s="1"/>
  <c r="G372" i="2" s="1"/>
  <c r="H372" i="2" s="1"/>
  <c r="P371" i="2"/>
  <c r="E371" i="2" s="1"/>
  <c r="G371" i="2" s="1"/>
  <c r="H371" i="2" s="1"/>
  <c r="P370" i="2"/>
  <c r="E370" i="2" s="1"/>
  <c r="G370" i="2" s="1"/>
  <c r="H370" i="2" s="1"/>
  <c r="P369" i="2"/>
  <c r="E369" i="2" s="1"/>
  <c r="G369" i="2" s="1"/>
  <c r="H369" i="2" s="1"/>
  <c r="P368" i="2"/>
  <c r="E368" i="2" s="1"/>
  <c r="G368" i="2" s="1"/>
  <c r="H368" i="2" s="1"/>
  <c r="P367" i="2"/>
  <c r="E367" i="2" s="1"/>
  <c r="G367" i="2" s="1"/>
  <c r="P366" i="2"/>
  <c r="G366" i="2"/>
  <c r="E366" i="2"/>
  <c r="P365" i="2"/>
  <c r="E365" i="2" s="1"/>
  <c r="G365" i="2" s="1"/>
  <c r="H365" i="2" s="1"/>
  <c r="P364" i="2"/>
  <c r="E364" i="2" s="1"/>
  <c r="G364" i="2" s="1"/>
  <c r="H364" i="2" s="1"/>
  <c r="P363" i="2"/>
  <c r="E363" i="2"/>
  <c r="G363" i="2" s="1"/>
  <c r="H363" i="2" s="1"/>
  <c r="P362" i="2"/>
  <c r="G362" i="2"/>
  <c r="H362" i="2" s="1"/>
  <c r="E362" i="2"/>
  <c r="P361" i="2"/>
  <c r="E361" i="2" s="1"/>
  <c r="G361" i="2" s="1"/>
  <c r="H361" i="2" s="1"/>
  <c r="P360" i="2"/>
  <c r="E360" i="2" s="1"/>
  <c r="G360" i="2" s="1"/>
  <c r="H360" i="2" s="1"/>
  <c r="P359" i="2"/>
  <c r="E359" i="2"/>
  <c r="G359" i="2" s="1"/>
  <c r="H359" i="2" s="1"/>
  <c r="P358" i="2"/>
  <c r="G358" i="2"/>
  <c r="H358" i="2" s="1"/>
  <c r="E358" i="2"/>
  <c r="P357" i="2"/>
  <c r="E357" i="2" s="1"/>
  <c r="G357" i="2" s="1"/>
  <c r="H357" i="2" s="1"/>
  <c r="P356" i="2"/>
  <c r="E356" i="2" s="1"/>
  <c r="G356" i="2" s="1"/>
  <c r="H356" i="2" s="1"/>
  <c r="P355" i="2"/>
  <c r="E355" i="2"/>
  <c r="G355" i="2" s="1"/>
  <c r="H355" i="2" s="1"/>
  <c r="P354" i="2"/>
  <c r="G354" i="2"/>
  <c r="H354" i="2" s="1"/>
  <c r="E354" i="2"/>
  <c r="P353" i="2"/>
  <c r="E353" i="2" s="1"/>
  <c r="G353" i="2" s="1"/>
  <c r="H353" i="2" s="1"/>
  <c r="P352" i="2"/>
  <c r="G352" i="2"/>
  <c r="P351" i="2"/>
  <c r="E351" i="2" s="1"/>
  <c r="G351" i="2" s="1"/>
  <c r="H351" i="2" s="1"/>
  <c r="P350" i="2"/>
  <c r="E350" i="2" s="1"/>
  <c r="G350" i="2" s="1"/>
  <c r="H350" i="2" s="1"/>
  <c r="P349" i="2"/>
  <c r="E349" i="2" s="1"/>
  <c r="G349" i="2" s="1"/>
  <c r="H349" i="2" s="1"/>
  <c r="P348" i="2"/>
  <c r="E348" i="2" s="1"/>
  <c r="G348" i="2" s="1"/>
  <c r="H348" i="2" s="1"/>
  <c r="P347" i="2"/>
  <c r="E347" i="2" s="1"/>
  <c r="G347" i="2" s="1"/>
  <c r="H347" i="2" s="1"/>
  <c r="P346" i="2"/>
  <c r="E346" i="2" s="1"/>
  <c r="G346" i="2" s="1"/>
  <c r="H346" i="2" s="1"/>
  <c r="P345" i="2"/>
  <c r="E345" i="2" s="1"/>
  <c r="G345" i="2" s="1"/>
  <c r="H345" i="2" s="1"/>
  <c r="P344" i="2"/>
  <c r="E344" i="2" s="1"/>
  <c r="G344" i="2" s="1"/>
  <c r="H344" i="2" s="1"/>
  <c r="P343" i="2"/>
  <c r="E343" i="2" s="1"/>
  <c r="G343" i="2" s="1"/>
  <c r="H343" i="2" s="1"/>
  <c r="P342" i="2"/>
  <c r="E342" i="2" s="1"/>
  <c r="G342" i="2" s="1"/>
  <c r="H342" i="2" s="1"/>
  <c r="P341" i="2"/>
  <c r="E341" i="2" s="1"/>
  <c r="G341" i="2" s="1"/>
  <c r="H341" i="2" s="1"/>
  <c r="F341" i="2"/>
  <c r="F308" i="2" s="1"/>
  <c r="P340" i="2"/>
  <c r="E340" i="2" s="1"/>
  <c r="G340" i="2" s="1"/>
  <c r="H340" i="2" s="1"/>
  <c r="P339" i="2"/>
  <c r="E339" i="2" s="1"/>
  <c r="G339" i="2" s="1"/>
  <c r="H339" i="2" s="1"/>
  <c r="P338" i="2"/>
  <c r="E338" i="2" s="1"/>
  <c r="G338" i="2" s="1"/>
  <c r="H338" i="2" s="1"/>
  <c r="P337" i="2"/>
  <c r="E337" i="2"/>
  <c r="G337" i="2" s="1"/>
  <c r="H337" i="2" s="1"/>
  <c r="P336" i="2"/>
  <c r="E336" i="2"/>
  <c r="G336" i="2" s="1"/>
  <c r="H336" i="2" s="1"/>
  <c r="P335" i="2"/>
  <c r="E335" i="2" s="1"/>
  <c r="G335" i="2" s="1"/>
  <c r="H335" i="2" s="1"/>
  <c r="P334" i="2"/>
  <c r="E334" i="2"/>
  <c r="G334" i="2" s="1"/>
  <c r="H334" i="2" s="1"/>
  <c r="P333" i="2"/>
  <c r="G333" i="2"/>
  <c r="H333" i="2" s="1"/>
  <c r="E333" i="2"/>
  <c r="P332" i="2"/>
  <c r="E332" i="2" s="1"/>
  <c r="G332" i="2" s="1"/>
  <c r="H332" i="2" s="1"/>
  <c r="P331" i="2"/>
  <c r="E331" i="2"/>
  <c r="G331" i="2" s="1"/>
  <c r="H331" i="2" s="1"/>
  <c r="P330" i="2"/>
  <c r="G330" i="2"/>
  <c r="H330" i="2" s="1"/>
  <c r="E330" i="2"/>
  <c r="P329" i="2"/>
  <c r="E329" i="2" s="1"/>
  <c r="G329" i="2" s="1"/>
  <c r="H329" i="2" s="1"/>
  <c r="P328" i="2"/>
  <c r="E328" i="2"/>
  <c r="G328" i="2" s="1"/>
  <c r="H328" i="2" s="1"/>
  <c r="P327" i="2"/>
  <c r="G327" i="2"/>
  <c r="H327" i="2" s="1"/>
  <c r="E327" i="2"/>
  <c r="P326" i="2"/>
  <c r="E326" i="2" s="1"/>
  <c r="G326" i="2" s="1"/>
  <c r="H326" i="2" s="1"/>
  <c r="P325" i="2"/>
  <c r="E325" i="2" s="1"/>
  <c r="G325" i="2" s="1"/>
  <c r="H325" i="2" s="1"/>
  <c r="P324" i="2"/>
  <c r="E324" i="2" s="1"/>
  <c r="G324" i="2" s="1"/>
  <c r="H324" i="2" s="1"/>
  <c r="P323" i="2"/>
  <c r="E323" i="2" s="1"/>
  <c r="G323" i="2" s="1"/>
  <c r="H323" i="2" s="1"/>
  <c r="P322" i="2"/>
  <c r="E322" i="2" s="1"/>
  <c r="G322" i="2" s="1"/>
  <c r="H322" i="2" s="1"/>
  <c r="P321" i="2"/>
  <c r="E321" i="2"/>
  <c r="G321" i="2" s="1"/>
  <c r="H321" i="2" s="1"/>
  <c r="P320" i="2"/>
  <c r="E320" i="2"/>
  <c r="G320" i="2" s="1"/>
  <c r="H320" i="2" s="1"/>
  <c r="P319" i="2"/>
  <c r="E319" i="2" s="1"/>
  <c r="G319" i="2" s="1"/>
  <c r="H319" i="2" s="1"/>
  <c r="P318" i="2"/>
  <c r="E318" i="2"/>
  <c r="G318" i="2" s="1"/>
  <c r="H318" i="2" s="1"/>
  <c r="J317" i="2"/>
  <c r="P317" i="2" s="1"/>
  <c r="P316" i="2"/>
  <c r="E316" i="2" s="1"/>
  <c r="G316" i="2" s="1"/>
  <c r="H316" i="2" s="1"/>
  <c r="P315" i="2"/>
  <c r="E315" i="2" s="1"/>
  <c r="G315" i="2" s="1"/>
  <c r="H315" i="2" s="1"/>
  <c r="P314" i="2"/>
  <c r="E314" i="2" s="1"/>
  <c r="G314" i="2" s="1"/>
  <c r="H314" i="2" s="1"/>
  <c r="P313" i="2"/>
  <c r="E313" i="2" s="1"/>
  <c r="G313" i="2" s="1"/>
  <c r="H313" i="2" s="1"/>
  <c r="P312" i="2"/>
  <c r="E312" i="2" s="1"/>
  <c r="G312" i="2" s="1"/>
  <c r="H312" i="2" s="1"/>
  <c r="P311" i="2"/>
  <c r="E311" i="2" s="1"/>
  <c r="G311" i="2" s="1"/>
  <c r="H311" i="2" s="1"/>
  <c r="P310" i="2"/>
  <c r="E310" i="2" s="1"/>
  <c r="G310" i="2" s="1"/>
  <c r="H310" i="2" s="1"/>
  <c r="P309" i="2"/>
  <c r="E309" i="2" s="1"/>
  <c r="G309" i="2" s="1"/>
  <c r="H309" i="2" s="1"/>
  <c r="D308" i="2"/>
  <c r="P307" i="2"/>
  <c r="P306" i="2" s="1"/>
  <c r="E306" i="2" s="1"/>
  <c r="G306" i="2" s="1"/>
  <c r="H306" i="2" s="1"/>
  <c r="P305" i="2"/>
  <c r="P304" i="2" s="1"/>
  <c r="F303" i="2"/>
  <c r="D303" i="2"/>
  <c r="P302" i="2"/>
  <c r="P301" i="2"/>
  <c r="D299" i="2"/>
  <c r="P298" i="2"/>
  <c r="P297" i="2" s="1"/>
  <c r="G298" i="2"/>
  <c r="H298" i="2" s="1"/>
  <c r="F296" i="2"/>
  <c r="D296" i="2"/>
  <c r="P295" i="2"/>
  <c r="H295" i="2"/>
  <c r="G295" i="2"/>
  <c r="P294" i="2"/>
  <c r="G294" i="2"/>
  <c r="H294" i="2" s="1"/>
  <c r="P293" i="2"/>
  <c r="P291" i="2"/>
  <c r="G290" i="2"/>
  <c r="H290" i="2" s="1"/>
  <c r="P289" i="2"/>
  <c r="H287" i="2"/>
  <c r="G287" i="2"/>
  <c r="H284" i="2"/>
  <c r="G284" i="2"/>
  <c r="P283" i="2"/>
  <c r="E283" i="2" s="1"/>
  <c r="G283" i="2" s="1"/>
  <c r="H283" i="2" s="1"/>
  <c r="P282" i="2"/>
  <c r="H282" i="2"/>
  <c r="G282" i="2"/>
  <c r="P281" i="2"/>
  <c r="G281" i="2"/>
  <c r="H281" i="2" s="1"/>
  <c r="P280" i="2"/>
  <c r="P278" i="2"/>
  <c r="P277" i="2"/>
  <c r="P276" i="2"/>
  <c r="P275" i="2"/>
  <c r="P274" i="2"/>
  <c r="P273" i="2"/>
  <c r="P271" i="2" s="1"/>
  <c r="E271" i="2" s="1"/>
  <c r="G271" i="2" s="1"/>
  <c r="H271" i="2" s="1"/>
  <c r="P272" i="2"/>
  <c r="F270" i="2"/>
  <c r="D270" i="2"/>
  <c r="P269" i="2"/>
  <c r="P268" i="2"/>
  <c r="P267" i="2"/>
  <c r="P266" i="2"/>
  <c r="P264" i="2"/>
  <c r="H264" i="2"/>
  <c r="G264" i="2"/>
  <c r="P263" i="2"/>
  <c r="P262" i="2"/>
  <c r="H262" i="2"/>
  <c r="G262" i="2"/>
  <c r="P261" i="2"/>
  <c r="H261" i="2"/>
  <c r="G261" i="2"/>
  <c r="P260" i="2"/>
  <c r="E260" i="2" s="1"/>
  <c r="F259" i="2"/>
  <c r="D259" i="2"/>
  <c r="P258" i="2"/>
  <c r="P257" i="2"/>
  <c r="E257" i="2" s="1"/>
  <c r="G257" i="2" s="1"/>
  <c r="H257" i="2" s="1"/>
  <c r="P256" i="2"/>
  <c r="H256" i="2"/>
  <c r="P255" i="2"/>
  <c r="P254" i="2"/>
  <c r="P253" i="2" s="1"/>
  <c r="E253" i="2" s="1"/>
  <c r="G253" i="2" s="1"/>
  <c r="H253" i="2" s="1"/>
  <c r="P252" i="2"/>
  <c r="H252" i="2"/>
  <c r="P251" i="2"/>
  <c r="P250" i="2"/>
  <c r="P249" i="2" s="1"/>
  <c r="E249" i="2" s="1"/>
  <c r="G249" i="2" s="1"/>
  <c r="H249" i="2" s="1"/>
  <c r="P248" i="2"/>
  <c r="P247" i="2"/>
  <c r="P245" i="2"/>
  <c r="P244" i="2"/>
  <c r="P243" i="2"/>
  <c r="P242" i="2"/>
  <c r="P241" i="2"/>
  <c r="F239" i="2"/>
  <c r="D239" i="2"/>
  <c r="P238" i="2"/>
  <c r="P237" i="2"/>
  <c r="P235" i="2" s="1"/>
  <c r="E235" i="2" s="1"/>
  <c r="G235" i="2" s="1"/>
  <c r="P236" i="2"/>
  <c r="P234" i="2"/>
  <c r="P233" i="2"/>
  <c r="P232" i="2"/>
  <c r="P230" i="2"/>
  <c r="P229" i="2"/>
  <c r="P228" i="2"/>
  <c r="P227" i="2"/>
  <c r="F225" i="2"/>
  <c r="D225" i="2"/>
  <c r="P224" i="2"/>
  <c r="P223" i="2"/>
  <c r="E223" i="2" s="1"/>
  <c r="G223" i="2" s="1"/>
  <c r="H223" i="2" s="1"/>
  <c r="P222" i="2"/>
  <c r="P221" i="2"/>
  <c r="P220" i="2"/>
  <c r="P219" i="2"/>
  <c r="P218" i="2"/>
  <c r="P216" i="2"/>
  <c r="G216" i="2"/>
  <c r="H216" i="2" s="1"/>
  <c r="P215" i="2"/>
  <c r="G215" i="2"/>
  <c r="H215" i="2" s="1"/>
  <c r="P213" i="2"/>
  <c r="H213" i="2"/>
  <c r="G213" i="2"/>
  <c r="P212" i="2"/>
  <c r="P211" i="2"/>
  <c r="H211" i="2"/>
  <c r="G211" i="2"/>
  <c r="F209" i="2"/>
  <c r="D209" i="2"/>
  <c r="P208" i="2"/>
  <c r="P207" i="2" s="1"/>
  <c r="P206" i="2"/>
  <c r="P205" i="2"/>
  <c r="P203" i="2" s="1"/>
  <c r="E203" i="2" s="1"/>
  <c r="G203" i="2" s="1"/>
  <c r="H203" i="2" s="1"/>
  <c r="P204" i="2"/>
  <c r="P202" i="2"/>
  <c r="P201" i="2"/>
  <c r="P200" i="2"/>
  <c r="P199" i="2"/>
  <c r="P198" i="2"/>
  <c r="P197" i="2"/>
  <c r="P196" i="2" s="1"/>
  <c r="E196" i="2" s="1"/>
  <c r="G197" i="2"/>
  <c r="H197" i="2" s="1"/>
  <c r="F195" i="2"/>
  <c r="D195" i="2"/>
  <c r="P194" i="2"/>
  <c r="P193" i="2"/>
  <c r="P192" i="2" s="1"/>
  <c r="E192" i="2" s="1"/>
  <c r="G192" i="2" s="1"/>
  <c r="H192" i="2" s="1"/>
  <c r="P191" i="2"/>
  <c r="P189" i="2" s="1"/>
  <c r="E189" i="2" s="1"/>
  <c r="G189" i="2" s="1"/>
  <c r="H189" i="2" s="1"/>
  <c r="G191" i="2"/>
  <c r="H191" i="2" s="1"/>
  <c r="G190" i="2"/>
  <c r="H190" i="2" s="1"/>
  <c r="P186" i="2"/>
  <c r="P185" i="2" s="1"/>
  <c r="P184" i="2"/>
  <c r="P183" i="2"/>
  <c r="P182" i="2"/>
  <c r="P181" i="2"/>
  <c r="P179" i="2"/>
  <c r="P178" i="2"/>
  <c r="P176" i="2" s="1"/>
  <c r="P177" i="2"/>
  <c r="P175" i="2"/>
  <c r="P174" i="2"/>
  <c r="P172" i="2"/>
  <c r="P171" i="2"/>
  <c r="P169" i="2"/>
  <c r="P168" i="2" s="1"/>
  <c r="P167" i="2"/>
  <c r="P166" i="2" s="1"/>
  <c r="P165" i="2"/>
  <c r="P164" i="2"/>
  <c r="P163" i="2" s="1"/>
  <c r="P162" i="2"/>
  <c r="P160" i="2" s="1"/>
  <c r="P161" i="2"/>
  <c r="F158" i="2"/>
  <c r="D158" i="2"/>
  <c r="P157" i="2"/>
  <c r="P156" i="2" s="1"/>
  <c r="E156" i="2" s="1"/>
  <c r="G156" i="2" s="1"/>
  <c r="H156" i="2" s="1"/>
  <c r="P155" i="2"/>
  <c r="P154" i="2"/>
  <c r="P153" i="2"/>
  <c r="P152" i="2"/>
  <c r="H151" i="2"/>
  <c r="P150" i="2"/>
  <c r="P149" i="2"/>
  <c r="P148" i="2" s="1"/>
  <c r="E148" i="2" s="1"/>
  <c r="F147" i="2"/>
  <c r="D147" i="2"/>
  <c r="P146" i="2"/>
  <c r="P145" i="2"/>
  <c r="P144" i="2"/>
  <c r="P143" i="2" s="1"/>
  <c r="F142" i="2"/>
  <c r="D142" i="2"/>
  <c r="P141" i="2"/>
  <c r="P140" i="2"/>
  <c r="P139" i="2"/>
  <c r="P138" i="2"/>
  <c r="P137" i="2"/>
  <c r="P136" i="2"/>
  <c r="P135" i="2"/>
  <c r="F132" i="2"/>
  <c r="D132" i="2"/>
  <c r="P131" i="2"/>
  <c r="P130" i="2" s="1"/>
  <c r="E130" i="2" s="1"/>
  <c r="G130" i="2" s="1"/>
  <c r="H131" i="2"/>
  <c r="P129" i="2"/>
  <c r="H129" i="2"/>
  <c r="P128" i="2"/>
  <c r="E128" i="2" s="1"/>
  <c r="G128" i="2" s="1"/>
  <c r="H128" i="2" s="1"/>
  <c r="P127" i="2"/>
  <c r="P126" i="2" s="1"/>
  <c r="H127" i="2"/>
  <c r="P125" i="2"/>
  <c r="G125" i="2"/>
  <c r="H125" i="2" s="1"/>
  <c r="P124" i="2"/>
  <c r="G124" i="2"/>
  <c r="H124" i="2" s="1"/>
  <c r="P123" i="2"/>
  <c r="E123" i="2" s="1"/>
  <c r="G123" i="2" s="1"/>
  <c r="H123" i="2" s="1"/>
  <c r="P122" i="2"/>
  <c r="G122" i="2"/>
  <c r="H122" i="2" s="1"/>
  <c r="P121" i="2"/>
  <c r="H121" i="2"/>
  <c r="G121" i="2"/>
  <c r="P120" i="2"/>
  <c r="G120" i="2"/>
  <c r="H120" i="2" s="1"/>
  <c r="P119" i="2"/>
  <c r="P118" i="2" s="1"/>
  <c r="E118" i="2" s="1"/>
  <c r="G119" i="2"/>
  <c r="H119" i="2" s="1"/>
  <c r="F117" i="2"/>
  <c r="D117" i="2"/>
  <c r="P116" i="2"/>
  <c r="P115" i="2" s="1"/>
  <c r="E115" i="2" s="1"/>
  <c r="G115" i="2" s="1"/>
  <c r="H115" i="2" s="1"/>
  <c r="P114" i="2"/>
  <c r="P112" i="2" s="1"/>
  <c r="E112" i="2" s="1"/>
  <c r="G112" i="2" s="1"/>
  <c r="H112" i="2" s="1"/>
  <c r="G114" i="2"/>
  <c r="H114" i="2" s="1"/>
  <c r="P113" i="2"/>
  <c r="G113" i="2"/>
  <c r="H113" i="2" s="1"/>
  <c r="P111" i="2"/>
  <c r="E111" i="2"/>
  <c r="G111" i="2" s="1"/>
  <c r="H111" i="2" s="1"/>
  <c r="P110" i="2"/>
  <c r="P109" i="2"/>
  <c r="P108" i="2" s="1"/>
  <c r="E108" i="2" s="1"/>
  <c r="G108" i="2" s="1"/>
  <c r="H108" i="2" s="1"/>
  <c r="G109" i="2"/>
  <c r="H109" i="2" s="1"/>
  <c r="P107" i="2"/>
  <c r="P104" i="2" s="1"/>
  <c r="E104" i="2" s="1"/>
  <c r="G104" i="2" s="1"/>
  <c r="H104" i="2" s="1"/>
  <c r="P106" i="2"/>
  <c r="P105" i="2"/>
  <c r="G105" i="2"/>
  <c r="H105" i="2" s="1"/>
  <c r="P103" i="2"/>
  <c r="P102" i="2"/>
  <c r="P101" i="2" s="1"/>
  <c r="E101" i="2" s="1"/>
  <c r="E100" i="2"/>
  <c r="G100" i="2" s="1"/>
  <c r="H100" i="2" s="1"/>
  <c r="F99" i="2"/>
  <c r="D99" i="2"/>
  <c r="D84" i="2" s="1"/>
  <c r="P98" i="2"/>
  <c r="G98" i="2"/>
  <c r="H98" i="2" s="1"/>
  <c r="P97" i="2"/>
  <c r="E97" i="2" s="1"/>
  <c r="G97" i="2" s="1"/>
  <c r="H97" i="2" s="1"/>
  <c r="P96" i="2"/>
  <c r="G96" i="2"/>
  <c r="H96" i="2" s="1"/>
  <c r="P95" i="2"/>
  <c r="P94" i="2"/>
  <c r="G94" i="2"/>
  <c r="H94" i="2" s="1"/>
  <c r="P92" i="2"/>
  <c r="P91" i="2"/>
  <c r="P90" i="2"/>
  <c r="P89" i="2" s="1"/>
  <c r="E89" i="2" s="1"/>
  <c r="G89" i="2" s="1"/>
  <c r="H89" i="2" s="1"/>
  <c r="G90" i="2"/>
  <c r="H90" i="2" s="1"/>
  <c r="P88" i="2"/>
  <c r="G88" i="2"/>
  <c r="H88" i="2" s="1"/>
  <c r="P87" i="2"/>
  <c r="P86" i="2" s="1"/>
  <c r="E86" i="2" s="1"/>
  <c r="F85" i="2"/>
  <c r="D85" i="2"/>
  <c r="F84" i="2"/>
  <c r="P83" i="2"/>
  <c r="P82" i="2" s="1"/>
  <c r="E82" i="2" s="1"/>
  <c r="G82" i="2" s="1"/>
  <c r="H82" i="2" s="1"/>
  <c r="P81" i="2"/>
  <c r="P80" i="2" s="1"/>
  <c r="P79" i="2"/>
  <c r="P78" i="2"/>
  <c r="E78" i="2" s="1"/>
  <c r="G78" i="2" s="1"/>
  <c r="F77" i="2"/>
  <c r="D77" i="2"/>
  <c r="P76" i="2"/>
  <c r="H76" i="2"/>
  <c r="G76" i="2"/>
  <c r="P75" i="2"/>
  <c r="P74" i="2" s="1"/>
  <c r="E74" i="2" s="1"/>
  <c r="G74" i="2" s="1"/>
  <c r="H74" i="2" s="1"/>
  <c r="G75" i="2"/>
  <c r="H75" i="2" s="1"/>
  <c r="P73" i="2"/>
  <c r="P72" i="2"/>
  <c r="P71" i="2"/>
  <c r="P70" i="2"/>
  <c r="P69" i="2"/>
  <c r="P68" i="2"/>
  <c r="P67" i="2"/>
  <c r="P65" i="2"/>
  <c r="P64" i="2"/>
  <c r="P63" i="2"/>
  <c r="P62" i="2"/>
  <c r="P60" i="2"/>
  <c r="G60" i="2"/>
  <c r="H60" i="2" s="1"/>
  <c r="P59" i="2"/>
  <c r="G59" i="2"/>
  <c r="H59" i="2" s="1"/>
  <c r="P58" i="2"/>
  <c r="H58" i="2"/>
  <c r="G58" i="2"/>
  <c r="P56" i="2"/>
  <c r="G56" i="2"/>
  <c r="H56" i="2" s="1"/>
  <c r="P55" i="2"/>
  <c r="P54" i="2"/>
  <c r="G54" i="2"/>
  <c r="H54" i="2" s="1"/>
  <c r="P53" i="2"/>
  <c r="P52" i="2"/>
  <c r="G52" i="2"/>
  <c r="H52" i="2" s="1"/>
  <c r="P51" i="2"/>
  <c r="P49" i="2"/>
  <c r="P48" i="2" s="1"/>
  <c r="E48" i="2" s="1"/>
  <c r="G49" i="2"/>
  <c r="H49" i="2" s="1"/>
  <c r="F47" i="2"/>
  <c r="D47" i="2"/>
  <c r="P46" i="2"/>
  <c r="H46" i="2"/>
  <c r="G46" i="2"/>
  <c r="P45" i="2"/>
  <c r="G45" i="2"/>
  <c r="H45" i="2" s="1"/>
  <c r="P44" i="2"/>
  <c r="P43" i="2"/>
  <c r="P42" i="2" s="1"/>
  <c r="E42" i="2" s="1"/>
  <c r="G42" i="2" s="1"/>
  <c r="H42" i="2" s="1"/>
  <c r="G43" i="2"/>
  <c r="H43" i="2" s="1"/>
  <c r="P41" i="2"/>
  <c r="P40" i="2"/>
  <c r="P39" i="2" s="1"/>
  <c r="P38" i="2"/>
  <c r="H38" i="2"/>
  <c r="G38" i="2"/>
  <c r="P37" i="2"/>
  <c r="P36" i="2" s="1"/>
  <c r="E36" i="2" s="1"/>
  <c r="G36" i="2" s="1"/>
  <c r="H36" i="2" s="1"/>
  <c r="G37" i="2"/>
  <c r="H37" i="2" s="1"/>
  <c r="F35" i="2"/>
  <c r="D35" i="2"/>
  <c r="P34" i="2"/>
  <c r="P33" i="2"/>
  <c r="P32" i="2"/>
  <c r="P31" i="2"/>
  <c r="P30" i="2"/>
  <c r="P29" i="2"/>
  <c r="P28" i="2"/>
  <c r="E28" i="2" s="1"/>
  <c r="G28" i="2" s="1"/>
  <c r="H28" i="2" s="1"/>
  <c r="G27" i="2"/>
  <c r="H27" i="2" s="1"/>
  <c r="G26" i="2"/>
  <c r="H26" i="2" s="1"/>
  <c r="G25" i="2"/>
  <c r="H25" i="2" s="1"/>
  <c r="P24" i="2"/>
  <c r="J25" i="2" s="1"/>
  <c r="P25" i="2" s="1"/>
  <c r="J24" i="2"/>
  <c r="J26" i="2" s="1"/>
  <c r="J27" i="2" s="1"/>
  <c r="P27" i="2" s="1"/>
  <c r="G24" i="2"/>
  <c r="H24" i="2" s="1"/>
  <c r="P23" i="2"/>
  <c r="G23" i="2"/>
  <c r="H23" i="2" s="1"/>
  <c r="P21" i="2"/>
  <c r="P20" i="2" s="1"/>
  <c r="G21" i="2"/>
  <c r="H21" i="2" s="1"/>
  <c r="P19" i="2"/>
  <c r="P18" i="2"/>
  <c r="P17" i="2"/>
  <c r="P12" i="2"/>
  <c r="E12" i="2" s="1"/>
  <c r="G12" i="2" s="1"/>
  <c r="H12" i="2" s="1"/>
  <c r="P8" i="2"/>
  <c r="E8" i="2" s="1"/>
  <c r="F7" i="2"/>
  <c r="D7" i="2"/>
  <c r="F6" i="2"/>
  <c r="F5" i="2" s="1"/>
  <c r="P112" i="1"/>
  <c r="G112" i="1"/>
  <c r="H112" i="1" s="1"/>
  <c r="P111" i="1"/>
  <c r="P110" i="1"/>
  <c r="P109" i="1" s="1"/>
  <c r="H110" i="1"/>
  <c r="P108" i="1"/>
  <c r="E108" i="1" s="1"/>
  <c r="G108" i="1" s="1"/>
  <c r="H108" i="1" s="1"/>
  <c r="P107" i="1"/>
  <c r="E107" i="1"/>
  <c r="G107" i="1" s="1"/>
  <c r="H107" i="1" s="1"/>
  <c r="D106" i="1"/>
  <c r="D105" i="1" s="1"/>
  <c r="F105" i="1"/>
  <c r="P104" i="1"/>
  <c r="E104" i="1" s="1"/>
  <c r="G104" i="1" s="1"/>
  <c r="H104" i="1" s="1"/>
  <c r="P103" i="1"/>
  <c r="E103" i="1" s="1"/>
  <c r="G103" i="1" s="1"/>
  <c r="H103" i="1" s="1"/>
  <c r="P102" i="1"/>
  <c r="E102" i="1" s="1"/>
  <c r="F101" i="1"/>
  <c r="D101" i="1"/>
  <c r="D100" i="1" s="1"/>
  <c r="F100" i="1"/>
  <c r="P99" i="1"/>
  <c r="P98" i="1"/>
  <c r="P97" i="1"/>
  <c r="P96" i="1" s="1"/>
  <c r="E96" i="1" s="1"/>
  <c r="G96" i="1" s="1"/>
  <c r="H96" i="1" s="1"/>
  <c r="P95" i="1"/>
  <c r="G95" i="1"/>
  <c r="H95" i="1" s="1"/>
  <c r="P94" i="1"/>
  <c r="P93" i="1" s="1"/>
  <c r="E93" i="1" s="1"/>
  <c r="G93" i="1" s="1"/>
  <c r="H93" i="1" s="1"/>
  <c r="P92" i="1"/>
  <c r="H92" i="1"/>
  <c r="P91" i="1"/>
  <c r="P90" i="1" s="1"/>
  <c r="E90" i="1" s="1"/>
  <c r="G90" i="1" s="1"/>
  <c r="H90" i="1" s="1"/>
  <c r="P89" i="1"/>
  <c r="G89" i="1"/>
  <c r="P88" i="1"/>
  <c r="G88" i="1"/>
  <c r="F86" i="1"/>
  <c r="F85" i="1" s="1"/>
  <c r="D86" i="1"/>
  <c r="D85" i="1" s="1"/>
  <c r="P84" i="1"/>
  <c r="P83" i="1"/>
  <c r="H83" i="1"/>
  <c r="P82" i="1"/>
  <c r="P81" i="1"/>
  <c r="P80" i="1"/>
  <c r="P79" i="1"/>
  <c r="H79" i="1"/>
  <c r="P78" i="1"/>
  <c r="H78" i="1"/>
  <c r="P77" i="1"/>
  <c r="G77" i="1"/>
  <c r="H77" i="1" s="1"/>
  <c r="P75" i="1"/>
  <c r="P74" i="1"/>
  <c r="P73" i="1" s="1"/>
  <c r="E73" i="1" s="1"/>
  <c r="G73" i="1" s="1"/>
  <c r="H73" i="1" s="1"/>
  <c r="G74" i="1"/>
  <c r="H74" i="1" s="1"/>
  <c r="P72" i="1"/>
  <c r="P71" i="1" s="1"/>
  <c r="E71" i="1" s="1"/>
  <c r="F70" i="1"/>
  <c r="D70" i="1"/>
  <c r="P69" i="1"/>
  <c r="P68" i="1"/>
  <c r="P66" i="1" s="1"/>
  <c r="E66" i="1" s="1"/>
  <c r="P67" i="1"/>
  <c r="H66" i="1"/>
  <c r="P65" i="1"/>
  <c r="P64" i="1"/>
  <c r="P63" i="1"/>
  <c r="P62" i="1" s="1"/>
  <c r="E62" i="1" s="1"/>
  <c r="G62" i="1" s="1"/>
  <c r="H62" i="1" s="1"/>
  <c r="P61" i="1"/>
  <c r="P60" i="1"/>
  <c r="P59" i="1"/>
  <c r="P58" i="1"/>
  <c r="P57" i="1" s="1"/>
  <c r="E57" i="1" s="1"/>
  <c r="G57" i="1" s="1"/>
  <c r="H57" i="1" s="1"/>
  <c r="P56" i="1"/>
  <c r="P55" i="1" s="1"/>
  <c r="F54" i="1"/>
  <c r="F53" i="1" s="1"/>
  <c r="D54" i="1"/>
  <c r="D53" i="1" s="1"/>
  <c r="P52" i="1"/>
  <c r="P51" i="1" s="1"/>
  <c r="F50" i="1"/>
  <c r="F49" i="1" s="1"/>
  <c r="D50" i="1"/>
  <c r="D49" i="1" s="1"/>
  <c r="P48" i="1"/>
  <c r="E48" i="1" s="1"/>
  <c r="F47" i="1"/>
  <c r="F46" i="1" s="1"/>
  <c r="D47" i="1"/>
  <c r="D46" i="1"/>
  <c r="P45" i="1"/>
  <c r="P42" i="1" s="1"/>
  <c r="P41" i="1"/>
  <c r="P40" i="1"/>
  <c r="P39" i="1"/>
  <c r="P38" i="1"/>
  <c r="P37" i="1"/>
  <c r="P36" i="1"/>
  <c r="P35" i="1"/>
  <c r="P34" i="1"/>
  <c r="P33" i="1"/>
  <c r="P32" i="1"/>
  <c r="P31" i="1"/>
  <c r="P30" i="1"/>
  <c r="P29" i="1"/>
  <c r="P28" i="1"/>
  <c r="P27" i="1"/>
  <c r="D24" i="1"/>
  <c r="D23" i="1"/>
  <c r="P22" i="1"/>
  <c r="P21" i="1" s="1"/>
  <c r="E21" i="1" s="1"/>
  <c r="G21" i="1" s="1"/>
  <c r="H21" i="1" s="1"/>
  <c r="P20" i="1"/>
  <c r="P19" i="1"/>
  <c r="P18" i="1"/>
  <c r="P17" i="1" s="1"/>
  <c r="E17" i="1" s="1"/>
  <c r="G17" i="1" s="1"/>
  <c r="H17" i="1" s="1"/>
  <c r="P16" i="1"/>
  <c r="P15" i="1" s="1"/>
  <c r="E15" i="1" s="1"/>
  <c r="G15" i="1" s="1"/>
  <c r="P14" i="1"/>
  <c r="P13" i="1"/>
  <c r="P12" i="1"/>
  <c r="P11" i="1"/>
  <c r="P10" i="1"/>
  <c r="F8" i="1"/>
  <c r="F7" i="1" s="1"/>
  <c r="D8" i="1"/>
  <c r="D7" i="1"/>
  <c r="F6" i="1"/>
  <c r="P308" i="2" l="1"/>
  <c r="E308" i="2" s="1"/>
  <c r="G308" i="2" s="1"/>
  <c r="H308" i="2" s="1"/>
  <c r="E317" i="2"/>
  <c r="G317" i="2" s="1"/>
  <c r="H317" i="2" s="1"/>
  <c r="E394" i="2"/>
  <c r="G394" i="2" s="1"/>
  <c r="H394" i="2" s="1"/>
  <c r="P393" i="2"/>
  <c r="G400" i="2"/>
  <c r="H400" i="2" s="1"/>
  <c r="F400" i="2"/>
  <c r="P61" i="2"/>
  <c r="E61" i="2" s="1"/>
  <c r="G61" i="2" s="1"/>
  <c r="H61" i="2" s="1"/>
  <c r="P66" i="2"/>
  <c r="E66" i="2" s="1"/>
  <c r="G66" i="2" s="1"/>
  <c r="H66" i="2" s="1"/>
  <c r="P134" i="2"/>
  <c r="P133" i="2" s="1"/>
  <c r="P132" i="2" s="1"/>
  <c r="P173" i="2"/>
  <c r="P210" i="2"/>
  <c r="P265" i="2"/>
  <c r="E265" i="2" s="1"/>
  <c r="G265" i="2" s="1"/>
  <c r="H265" i="2" s="1"/>
  <c r="P292" i="2"/>
  <c r="D6" i="2"/>
  <c r="D5" i="2" s="1"/>
  <c r="P26" i="2"/>
  <c r="P57" i="2"/>
  <c r="E57" i="2" s="1"/>
  <c r="G57" i="2" s="1"/>
  <c r="H57" i="2" s="1"/>
  <c r="P93" i="2"/>
  <c r="P170" i="2"/>
  <c r="P159" i="2" s="1"/>
  <c r="P180" i="2"/>
  <c r="P217" i="2"/>
  <c r="E217" i="2" s="1"/>
  <c r="G217" i="2" s="1"/>
  <c r="H217" i="2" s="1"/>
  <c r="F402" i="2"/>
  <c r="F403" i="2"/>
  <c r="P50" i="2"/>
  <c r="P151" i="2"/>
  <c r="P214" i="2"/>
  <c r="E214" i="2" s="1"/>
  <c r="G214" i="2" s="1"/>
  <c r="H214" i="2" s="1"/>
  <c r="P226" i="2"/>
  <c r="P231" i="2"/>
  <c r="E231" i="2" s="1"/>
  <c r="G231" i="2" s="1"/>
  <c r="H231" i="2" s="1"/>
  <c r="P240" i="2"/>
  <c r="P279" i="2"/>
  <c r="E279" i="2" s="1"/>
  <c r="G279" i="2" s="1"/>
  <c r="P50" i="1"/>
  <c r="P49" i="1" s="1"/>
  <c r="E51" i="1"/>
  <c r="P9" i="1"/>
  <c r="P26" i="1"/>
  <c r="P25" i="1" s="1"/>
  <c r="P24" i="1" s="1"/>
  <c r="P23" i="1" s="1"/>
  <c r="F24" i="1"/>
  <c r="F23" i="1" s="1"/>
  <c r="P87" i="1"/>
  <c r="P101" i="1"/>
  <c r="P100" i="1" s="1"/>
  <c r="P47" i="1"/>
  <c r="P46" i="1" s="1"/>
  <c r="P76" i="1"/>
  <c r="E76" i="1" s="1"/>
  <c r="G76" i="1" s="1"/>
  <c r="H76" i="1" s="1"/>
  <c r="D6" i="1"/>
  <c r="G8" i="2"/>
  <c r="H8" i="2" s="1"/>
  <c r="E20" i="2"/>
  <c r="G20" i="2" s="1"/>
  <c r="H20" i="2" s="1"/>
  <c r="P22" i="2"/>
  <c r="E22" i="2" s="1"/>
  <c r="G22" i="2" s="1"/>
  <c r="H22" i="2" s="1"/>
  <c r="P35" i="2"/>
  <c r="E39" i="2"/>
  <c r="G86" i="2"/>
  <c r="H86" i="2" s="1"/>
  <c r="E126" i="2"/>
  <c r="G126" i="2" s="1"/>
  <c r="H126" i="2" s="1"/>
  <c r="P117" i="2"/>
  <c r="E133" i="2"/>
  <c r="E210" i="2"/>
  <c r="E292" i="2"/>
  <c r="G292" i="2" s="1"/>
  <c r="H292" i="2" s="1"/>
  <c r="P142" i="2"/>
  <c r="E143" i="2"/>
  <c r="G260" i="2"/>
  <c r="H260" i="2" s="1"/>
  <c r="E259" i="2"/>
  <c r="G259" i="2" s="1"/>
  <c r="H259" i="2" s="1"/>
  <c r="G48" i="2"/>
  <c r="H48" i="2" s="1"/>
  <c r="E93" i="2"/>
  <c r="G93" i="2" s="1"/>
  <c r="H93" i="2" s="1"/>
  <c r="P85" i="2"/>
  <c r="G101" i="2"/>
  <c r="H101" i="2" s="1"/>
  <c r="E99" i="2"/>
  <c r="G99" i="2" s="1"/>
  <c r="H99" i="2" s="1"/>
  <c r="G148" i="2"/>
  <c r="H148" i="2" s="1"/>
  <c r="E50" i="2"/>
  <c r="G50" i="2" s="1"/>
  <c r="H50" i="2" s="1"/>
  <c r="P47" i="2"/>
  <c r="E80" i="2"/>
  <c r="G80" i="2" s="1"/>
  <c r="H80" i="2" s="1"/>
  <c r="P77" i="2"/>
  <c r="G118" i="2"/>
  <c r="H118" i="2" s="1"/>
  <c r="E117" i="2"/>
  <c r="G117" i="2" s="1"/>
  <c r="H117" i="2" s="1"/>
  <c r="E151" i="2"/>
  <c r="E147" i="2" s="1"/>
  <c r="G147" i="2" s="1"/>
  <c r="H147" i="2" s="1"/>
  <c r="P147" i="2"/>
  <c r="G196" i="2"/>
  <c r="H196" i="2" s="1"/>
  <c r="E207" i="2"/>
  <c r="G207" i="2" s="1"/>
  <c r="H207" i="2" s="1"/>
  <c r="P195" i="2"/>
  <c r="P225" i="2"/>
  <c r="E226" i="2"/>
  <c r="E240" i="2"/>
  <c r="P239" i="2"/>
  <c r="P99" i="2"/>
  <c r="P259" i="2"/>
  <c r="E297" i="2"/>
  <c r="P296" i="2"/>
  <c r="G398" i="2"/>
  <c r="H398" i="2" s="1"/>
  <c r="E393" i="2"/>
  <c r="G393" i="2" s="1"/>
  <c r="H393" i="2" s="1"/>
  <c r="P300" i="2"/>
  <c r="E304" i="2"/>
  <c r="P303" i="2"/>
  <c r="F401" i="2"/>
  <c r="G404" i="2"/>
  <c r="H404" i="2" s="1"/>
  <c r="P70" i="1"/>
  <c r="E109" i="1"/>
  <c r="P106" i="1"/>
  <c r="P105" i="1" s="1"/>
  <c r="P8" i="1"/>
  <c r="P7" i="1" s="1"/>
  <c r="E9" i="1"/>
  <c r="E25" i="1"/>
  <c r="E87" i="1"/>
  <c r="P86" i="1"/>
  <c r="P85" i="1" s="1"/>
  <c r="E101" i="1"/>
  <c r="G102" i="1"/>
  <c r="H102" i="1" s="1"/>
  <c r="E47" i="1"/>
  <c r="G48" i="1"/>
  <c r="H48" i="1" s="1"/>
  <c r="P54" i="1"/>
  <c r="P53" i="1" s="1"/>
  <c r="E55" i="1"/>
  <c r="G71" i="1"/>
  <c r="P158" i="2" l="1"/>
  <c r="E159" i="2"/>
  <c r="P209" i="2"/>
  <c r="P270" i="2"/>
  <c r="E270" i="2" s="1"/>
  <c r="G270" i="2" s="1"/>
  <c r="H270" i="2" s="1"/>
  <c r="P7" i="2"/>
  <c r="E70" i="1"/>
  <c r="G70" i="1" s="1"/>
  <c r="H70" i="1" s="1"/>
  <c r="G51" i="1"/>
  <c r="H51" i="1" s="1"/>
  <c r="E50" i="1"/>
  <c r="P6" i="1"/>
  <c r="E300" i="2"/>
  <c r="P299" i="2"/>
  <c r="G240" i="2"/>
  <c r="H240" i="2" s="1"/>
  <c r="E239" i="2"/>
  <c r="G239" i="2" s="1"/>
  <c r="H239" i="2" s="1"/>
  <c r="G159" i="2"/>
  <c r="H159" i="2" s="1"/>
  <c r="E158" i="2"/>
  <c r="G158" i="2" s="1"/>
  <c r="H158" i="2" s="1"/>
  <c r="E142" i="2"/>
  <c r="G142" i="2" s="1"/>
  <c r="H142" i="2" s="1"/>
  <c r="G143" i="2"/>
  <c r="H143" i="2" s="1"/>
  <c r="G133" i="2"/>
  <c r="H133" i="2" s="1"/>
  <c r="E132" i="2"/>
  <c r="G132" i="2" s="1"/>
  <c r="H132" i="2" s="1"/>
  <c r="P6" i="2"/>
  <c r="E225" i="2"/>
  <c r="G225" i="2" s="1"/>
  <c r="H225" i="2" s="1"/>
  <c r="G226" i="2"/>
  <c r="H226" i="2" s="1"/>
  <c r="E195" i="2"/>
  <c r="G195" i="2" s="1"/>
  <c r="H195" i="2" s="1"/>
  <c r="E47" i="2"/>
  <c r="G47" i="2" s="1"/>
  <c r="H47" i="2" s="1"/>
  <c r="G39" i="2"/>
  <c r="H39" i="2" s="1"/>
  <c r="E35" i="2"/>
  <c r="G35" i="2" s="1"/>
  <c r="H35" i="2" s="1"/>
  <c r="P84" i="2"/>
  <c r="E209" i="2"/>
  <c r="G209" i="2" s="1"/>
  <c r="H209" i="2" s="1"/>
  <c r="G210" i="2"/>
  <c r="H210" i="2" s="1"/>
  <c r="E296" i="2"/>
  <c r="G296" i="2" s="1"/>
  <c r="H296" i="2" s="1"/>
  <c r="G297" i="2"/>
  <c r="H297" i="2" s="1"/>
  <c r="E303" i="2"/>
  <c r="G303" i="2" s="1"/>
  <c r="H303" i="2" s="1"/>
  <c r="G304" i="2"/>
  <c r="H304" i="2" s="1"/>
  <c r="E77" i="2"/>
  <c r="G77" i="2" s="1"/>
  <c r="H77" i="2" s="1"/>
  <c r="E85" i="2"/>
  <c r="E7" i="2"/>
  <c r="G87" i="1"/>
  <c r="H87" i="1" s="1"/>
  <c r="E86" i="1"/>
  <c r="G47" i="1"/>
  <c r="H47" i="1" s="1"/>
  <c r="E46" i="1"/>
  <c r="G46" i="1" s="1"/>
  <c r="H46" i="1" s="1"/>
  <c r="E54" i="1"/>
  <c r="G55" i="1"/>
  <c r="H55" i="1" s="1"/>
  <c r="G101" i="1"/>
  <c r="H101" i="1" s="1"/>
  <c r="E100" i="1"/>
  <c r="G100" i="1" s="1"/>
  <c r="H100" i="1" s="1"/>
  <c r="G25" i="1"/>
  <c r="H25" i="1" s="1"/>
  <c r="E24" i="1"/>
  <c r="G109" i="1"/>
  <c r="H109" i="1" s="1"/>
  <c r="E106" i="1"/>
  <c r="E8" i="1"/>
  <c r="G9" i="1"/>
  <c r="H9" i="1" s="1"/>
  <c r="G50" i="1" l="1"/>
  <c r="H50" i="1" s="1"/>
  <c r="E49" i="1"/>
  <c r="G49" i="1" s="1"/>
  <c r="H49" i="1" s="1"/>
  <c r="G7" i="2"/>
  <c r="H7" i="2" s="1"/>
  <c r="E6" i="2"/>
  <c r="P5" i="2"/>
  <c r="G85" i="2"/>
  <c r="H85" i="2" s="1"/>
  <c r="E84" i="2"/>
  <c r="G84" i="2" s="1"/>
  <c r="H84" i="2" s="1"/>
  <c r="E299" i="2"/>
  <c r="G299" i="2" s="1"/>
  <c r="H299" i="2" s="1"/>
  <c r="G300" i="2"/>
  <c r="H300" i="2" s="1"/>
  <c r="G106" i="1"/>
  <c r="E105" i="1"/>
  <c r="G86" i="1"/>
  <c r="H86" i="1" s="1"/>
  <c r="E85" i="1"/>
  <c r="G85" i="1" s="1"/>
  <c r="H85" i="1" s="1"/>
  <c r="G24" i="1"/>
  <c r="H24" i="1" s="1"/>
  <c r="E23" i="1"/>
  <c r="G23" i="1" s="1"/>
  <c r="H23" i="1" s="1"/>
  <c r="G8" i="1"/>
  <c r="H8" i="1" s="1"/>
  <c r="E7" i="1"/>
  <c r="G54" i="1"/>
  <c r="H54" i="1" s="1"/>
  <c r="E53" i="1"/>
  <c r="G53" i="1" s="1"/>
  <c r="H53" i="1" s="1"/>
  <c r="G6" i="2" l="1"/>
  <c r="H6" i="2" s="1"/>
  <c r="E5" i="2"/>
  <c r="G5" i="2" s="1"/>
  <c r="H5" i="2" s="1"/>
  <c r="G7" i="1"/>
  <c r="H7" i="1" s="1"/>
  <c r="E6" i="1"/>
  <c r="G6" i="1" s="1"/>
  <c r="H6" i="1" s="1"/>
  <c r="G105" i="1"/>
  <c r="H105" i="1" s="1"/>
  <c r="H106" i="1"/>
</calcChain>
</file>

<file path=xl/sharedStrings.xml><?xml version="1.0" encoding="utf-8"?>
<sst xmlns="http://schemas.openxmlformats.org/spreadsheetml/2006/main" count="2789" uniqueCount="698">
  <si>
    <t>서울가톨릭사회복지회 2019년  세입·세출 예산</t>
    <phoneticPr fontId="3" type="noConversion"/>
  </si>
  <si>
    <t>1.  세 입</t>
    <phoneticPr fontId="3" type="noConversion"/>
  </si>
  <si>
    <t xml:space="preserve"> </t>
    <phoneticPr fontId="3" type="noConversion"/>
  </si>
  <si>
    <t>(단위 : 천원)</t>
    <phoneticPr fontId="3" type="noConversion"/>
  </si>
  <si>
    <t>관</t>
    <phoneticPr fontId="3" type="noConversion"/>
  </si>
  <si>
    <t>항</t>
    <phoneticPr fontId="3" type="noConversion"/>
  </si>
  <si>
    <t>목</t>
    <phoneticPr fontId="3" type="noConversion"/>
  </si>
  <si>
    <t>2018년 3차
추경예산(A)</t>
    <phoneticPr fontId="3" type="noConversion"/>
  </si>
  <si>
    <t>2019년 
예산(B)</t>
    <phoneticPr fontId="3" type="noConversion"/>
  </si>
  <si>
    <t xml:space="preserve">2012년 11월 집행액(C)
</t>
    <phoneticPr fontId="3" type="noConversion"/>
  </si>
  <si>
    <t>증감(B-A)</t>
    <phoneticPr fontId="3" type="noConversion"/>
  </si>
  <si>
    <t>금액</t>
    <phoneticPr fontId="3" type="noConversion"/>
  </si>
  <si>
    <t>비율(%)</t>
    <phoneticPr fontId="3" type="noConversion"/>
  </si>
  <si>
    <t>총  계</t>
    <phoneticPr fontId="3" type="noConversion"/>
  </si>
  <si>
    <t>원</t>
    <phoneticPr fontId="3" type="noConversion"/>
  </si>
  <si>
    <t>재산</t>
    <phoneticPr fontId="3" type="noConversion"/>
  </si>
  <si>
    <t>합계</t>
    <phoneticPr fontId="3" type="noConversion"/>
  </si>
  <si>
    <t>원</t>
    <phoneticPr fontId="3" type="noConversion"/>
  </si>
  <si>
    <t>수입</t>
    <phoneticPr fontId="3" type="noConversion"/>
  </si>
  <si>
    <t>기본</t>
    <phoneticPr fontId="3" type="noConversion"/>
  </si>
  <si>
    <t>소계</t>
    <phoneticPr fontId="3" type="noConversion"/>
  </si>
  <si>
    <t>원</t>
    <phoneticPr fontId="3" type="noConversion"/>
  </si>
  <si>
    <t>재산수입</t>
    <phoneticPr fontId="3" type="noConversion"/>
  </si>
  <si>
    <t>임대수입</t>
    <phoneticPr fontId="3" type="noConversion"/>
  </si>
  <si>
    <t>계</t>
    <phoneticPr fontId="3" type="noConversion"/>
  </si>
  <si>
    <t>원</t>
    <phoneticPr fontId="3" type="noConversion"/>
  </si>
  <si>
    <t>동자동 임대수입(1층)</t>
    <phoneticPr fontId="3" type="noConversion"/>
  </si>
  <si>
    <t>원</t>
    <phoneticPr fontId="3" type="noConversion"/>
  </si>
  <si>
    <t>×</t>
    <phoneticPr fontId="3" type="noConversion"/>
  </si>
  <si>
    <t>월</t>
    <phoneticPr fontId="3" type="noConversion"/>
  </si>
  <si>
    <t>=</t>
    <phoneticPr fontId="3" type="noConversion"/>
  </si>
  <si>
    <t>동자동 임대수입(4층)</t>
    <phoneticPr fontId="3" type="noConversion"/>
  </si>
  <si>
    <t>동자동 임대수입(5층)</t>
    <phoneticPr fontId="3" type="noConversion"/>
  </si>
  <si>
    <t>원</t>
    <phoneticPr fontId="3" type="noConversion"/>
  </si>
  <si>
    <t>×</t>
    <phoneticPr fontId="3" type="noConversion"/>
  </si>
  <si>
    <t>월</t>
    <phoneticPr fontId="3" type="noConversion"/>
  </si>
  <si>
    <t>=</t>
    <phoneticPr fontId="3" type="noConversion"/>
  </si>
  <si>
    <t>덕계동 임대수입</t>
    <phoneticPr fontId="3" type="noConversion"/>
  </si>
  <si>
    <t>옥수동아파트 임대수입</t>
    <phoneticPr fontId="3" type="noConversion"/>
  </si>
  <si>
    <t>원</t>
    <phoneticPr fontId="3" type="noConversion"/>
  </si>
  <si>
    <t>×</t>
    <phoneticPr fontId="3" type="noConversion"/>
  </si>
  <si>
    <t>월</t>
    <phoneticPr fontId="3" type="noConversion"/>
  </si>
  <si>
    <t>=</t>
    <phoneticPr fontId="3" type="noConversion"/>
  </si>
  <si>
    <t>재산 매각 수입</t>
    <phoneticPr fontId="3" type="noConversion"/>
  </si>
  <si>
    <t>계</t>
    <phoneticPr fontId="3" type="noConversion"/>
  </si>
  <si>
    <t>원</t>
    <phoneticPr fontId="3" type="noConversion"/>
  </si>
  <si>
    <t>×</t>
  </si>
  <si>
    <t>회</t>
    <phoneticPr fontId="3" type="noConversion"/>
  </si>
  <si>
    <t>=</t>
    <phoneticPr fontId="3" type="noConversion"/>
  </si>
  <si>
    <t>장학기금
이자수입</t>
    <phoneticPr fontId="3" type="noConversion"/>
  </si>
  <si>
    <t>원</t>
    <phoneticPr fontId="3" type="noConversion"/>
  </si>
  <si>
    <t>요안나장학기금 이자수입</t>
    <phoneticPr fontId="3" type="noConversion"/>
  </si>
  <si>
    <t>회</t>
    <phoneticPr fontId="3" type="noConversion"/>
  </si>
  <si>
    <t>=</t>
    <phoneticPr fontId="3" type="noConversion"/>
  </si>
  <si>
    <t>성모영보장학기금 이자수입</t>
    <phoneticPr fontId="3" type="noConversion"/>
  </si>
  <si>
    <t>말가리다장학기금 이자수입</t>
    <phoneticPr fontId="3" type="noConversion"/>
  </si>
  <si>
    <t>기타재산수입</t>
    <phoneticPr fontId="3" type="noConversion"/>
  </si>
  <si>
    <t>계</t>
    <phoneticPr fontId="3" type="noConversion"/>
  </si>
  <si>
    <t>기타재산수입 및 배당수입</t>
    <phoneticPr fontId="3" type="noConversion"/>
  </si>
  <si>
    <t>회</t>
    <phoneticPr fontId="3" type="noConversion"/>
  </si>
  <si>
    <t xml:space="preserve"> =</t>
    <phoneticPr fontId="3" type="noConversion"/>
  </si>
  <si>
    <t>사업수입</t>
    <phoneticPr fontId="3" type="noConversion"/>
  </si>
  <si>
    <t>합계</t>
    <phoneticPr fontId="3" type="noConversion"/>
  </si>
  <si>
    <t>사업수입</t>
    <phoneticPr fontId="3" type="noConversion"/>
  </si>
  <si>
    <t>교육사업수입</t>
    <phoneticPr fontId="3" type="noConversion"/>
  </si>
  <si>
    <t>교육수입합계</t>
    <phoneticPr fontId="3" type="noConversion"/>
  </si>
  <si>
    <t xml:space="preserve"> </t>
    <phoneticPr fontId="3" type="noConversion"/>
  </si>
  <si>
    <t>교육기획팀 교육수입</t>
    <phoneticPr fontId="3" type="noConversion"/>
  </si>
  <si>
    <t xml:space="preserve"> - 정체성 기초과정</t>
    <phoneticPr fontId="3" type="noConversion"/>
  </si>
  <si>
    <t>명</t>
    <phoneticPr fontId="3" type="noConversion"/>
  </si>
  <si>
    <t>=</t>
    <phoneticPr fontId="3" type="noConversion"/>
  </si>
  <si>
    <t xml:space="preserve"> - 정체성 기초과정(어린이집 교사)</t>
    <phoneticPr fontId="3" type="noConversion"/>
  </si>
  <si>
    <t>원</t>
    <phoneticPr fontId="3" type="noConversion"/>
  </si>
  <si>
    <t>명</t>
    <phoneticPr fontId="3" type="noConversion"/>
  </si>
  <si>
    <t xml:space="preserve"> - 정체성 기초과정(속성과정)</t>
    <phoneticPr fontId="3" type="noConversion"/>
  </si>
  <si>
    <t xml:space="preserve"> - 정체성 기초과정(숙박)</t>
    <phoneticPr fontId="3" type="noConversion"/>
  </si>
  <si>
    <t xml:space="preserve"> - 정체성 심화과정(전일)</t>
    <phoneticPr fontId="3" type="noConversion"/>
  </si>
  <si>
    <t xml:space="preserve"> - 정체성 심화과정(반일)</t>
    <phoneticPr fontId="3" type="noConversion"/>
  </si>
  <si>
    <t>사업수입</t>
    <phoneticPr fontId="3" type="noConversion"/>
  </si>
  <si>
    <t>교육사업수입</t>
    <phoneticPr fontId="3" type="noConversion"/>
  </si>
  <si>
    <t xml:space="preserve"> - 시설장 및 부장 워크숍</t>
    <phoneticPr fontId="3" type="noConversion"/>
  </si>
  <si>
    <t xml:space="preserve"> - 시설장 및 부장 연수</t>
    <phoneticPr fontId="3" type="noConversion"/>
  </si>
  <si>
    <t xml:space="preserve"> - 정체성 보수과정(전일)</t>
    <phoneticPr fontId="3" type="noConversion"/>
  </si>
  <si>
    <t xml:space="preserve"> - 정체성 보수과정(반일)</t>
    <phoneticPr fontId="3" type="noConversion"/>
  </si>
  <si>
    <t xml:space="preserve"> - 예방교육</t>
    <phoneticPr fontId="3" type="noConversion"/>
  </si>
  <si>
    <t xml:space="preserve"> - 등록단체장교육</t>
    <phoneticPr fontId="3" type="noConversion"/>
  </si>
  <si>
    <t xml:space="preserve"> - 가톨릭사회복지학교(본당)</t>
    <phoneticPr fontId="3" type="noConversion"/>
  </si>
  <si>
    <t xml:space="preserve"> - 나눔의 묵상회(피정)</t>
    <phoneticPr fontId="3" type="noConversion"/>
  </si>
  <si>
    <t>회</t>
    <phoneticPr fontId="3" type="noConversion"/>
  </si>
  <si>
    <t xml:space="preserve"> - 나눔의묵상회(재교육)</t>
    <phoneticPr fontId="3" type="noConversion"/>
  </si>
  <si>
    <t>자원봉사센터 교육수입</t>
    <phoneticPr fontId="3" type="noConversion"/>
  </si>
  <si>
    <t xml:space="preserve"> - 기본교육</t>
    <phoneticPr fontId="3" type="noConversion"/>
  </si>
  <si>
    <t xml:space="preserve"> - 자원봉사 실무자 교육</t>
    <phoneticPr fontId="3" type="noConversion"/>
  </si>
  <si>
    <t xml:space="preserve"> - 등록요원 양성교육</t>
    <phoneticPr fontId="3" type="noConversion"/>
  </si>
  <si>
    <t>과년도수입</t>
    <phoneticPr fontId="3" type="noConversion"/>
  </si>
  <si>
    <t>합계</t>
    <phoneticPr fontId="3" type="noConversion"/>
  </si>
  <si>
    <t>과년도수입</t>
    <phoneticPr fontId="3" type="noConversion"/>
  </si>
  <si>
    <t>소계</t>
    <phoneticPr fontId="3" type="noConversion"/>
  </si>
  <si>
    <t>과년도수입</t>
    <phoneticPr fontId="3" type="noConversion"/>
  </si>
  <si>
    <t>2018년 사업지원금 반환</t>
    <phoneticPr fontId="3" type="noConversion"/>
  </si>
  <si>
    <t>원</t>
    <phoneticPr fontId="3" type="noConversion"/>
  </si>
  <si>
    <t>회</t>
    <phoneticPr fontId="3" type="noConversion"/>
  </si>
  <si>
    <t>=</t>
  </si>
  <si>
    <t>원</t>
  </si>
  <si>
    <t>보조금수입</t>
    <phoneticPr fontId="3" type="noConversion"/>
  </si>
  <si>
    <t>합계</t>
    <phoneticPr fontId="3" type="noConversion"/>
  </si>
  <si>
    <t>보조금수입</t>
    <phoneticPr fontId="3" type="noConversion"/>
  </si>
  <si>
    <t>소계</t>
    <phoneticPr fontId="3" type="noConversion"/>
  </si>
  <si>
    <t>기타보조금수입</t>
    <phoneticPr fontId="3" type="noConversion"/>
  </si>
  <si>
    <t>계</t>
    <phoneticPr fontId="3" type="noConversion"/>
  </si>
  <si>
    <t>한국사회적기업진흥원</t>
    <phoneticPr fontId="3" type="noConversion"/>
  </si>
  <si>
    <t>회</t>
    <phoneticPr fontId="3" type="noConversion"/>
  </si>
  <si>
    <t>=</t>
    <phoneticPr fontId="3" type="noConversion"/>
  </si>
  <si>
    <t>후원금</t>
    <phoneticPr fontId="3" type="noConversion"/>
  </si>
  <si>
    <t>지정</t>
    <phoneticPr fontId="3" type="noConversion"/>
  </si>
  <si>
    <t>소계</t>
    <phoneticPr fontId="3" type="noConversion"/>
  </si>
  <si>
    <t>한마음</t>
    <phoneticPr fontId="3" type="noConversion"/>
  </si>
  <si>
    <t>계</t>
    <phoneticPr fontId="3" type="noConversion"/>
  </si>
  <si>
    <t>한마음지원금</t>
    <phoneticPr fontId="3" type="noConversion"/>
  </si>
  <si>
    <t>=</t>
    <phoneticPr fontId="3" type="noConversion"/>
  </si>
  <si>
    <t>장학사업
지정후원금</t>
    <phoneticPr fontId="3" type="noConversion"/>
  </si>
  <si>
    <t>계</t>
    <phoneticPr fontId="3" type="noConversion"/>
  </si>
  <si>
    <t>한가족장학금 지정후원</t>
    <phoneticPr fontId="3" type="noConversion"/>
  </si>
  <si>
    <t>월</t>
    <phoneticPr fontId="3" type="noConversion"/>
  </si>
  <si>
    <t>=</t>
    <phoneticPr fontId="3" type="noConversion"/>
  </si>
  <si>
    <t>선교200주년장학금 지정후원</t>
    <phoneticPr fontId="3" type="noConversion"/>
  </si>
  <si>
    <t>말가리다장학사업 지정후원</t>
    <phoneticPr fontId="3" type="noConversion"/>
  </si>
  <si>
    <t>회</t>
    <phoneticPr fontId="3" type="noConversion"/>
  </si>
  <si>
    <t>요안나장학사업 지정후원</t>
    <phoneticPr fontId="3" type="noConversion"/>
  </si>
  <si>
    <t>회</t>
    <phoneticPr fontId="3" type="noConversion"/>
  </si>
  <si>
    <t>지정후원금</t>
    <phoneticPr fontId="3" type="noConversion"/>
  </si>
  <si>
    <t>지정기탁시설지원</t>
    <phoneticPr fontId="3" type="noConversion"/>
  </si>
  <si>
    <t>월</t>
    <phoneticPr fontId="3" type="noConversion"/>
  </si>
  <si>
    <t>기타지정후원금</t>
    <phoneticPr fontId="3" type="noConversion"/>
  </si>
  <si>
    <t xml:space="preserve"> =</t>
    <phoneticPr fontId="3" type="noConversion"/>
  </si>
  <si>
    <t>성모자선회 지정후원금</t>
    <phoneticPr fontId="3" type="noConversion"/>
  </si>
  <si>
    <t>공모사업지원금</t>
    <phoneticPr fontId="3" type="noConversion"/>
  </si>
  <si>
    <t>경동제약지정후원금</t>
    <phoneticPr fontId="3" type="noConversion"/>
  </si>
  <si>
    <t>바보의나눔 지원금</t>
    <phoneticPr fontId="3" type="noConversion"/>
  </si>
  <si>
    <t>장애인의날행사비 5,000천원+바오로교실기능보강 4,000천원</t>
    <phoneticPr fontId="3" type="noConversion"/>
  </si>
  <si>
    <t>나눔과 꿈'사업지원(카사지센)</t>
    <phoneticPr fontId="3" type="noConversion"/>
  </si>
  <si>
    <t>후원금</t>
    <phoneticPr fontId="3" type="noConversion"/>
  </si>
  <si>
    <t>비지정</t>
    <phoneticPr fontId="3" type="noConversion"/>
  </si>
  <si>
    <t>후원금</t>
    <phoneticPr fontId="3" type="noConversion"/>
  </si>
  <si>
    <t>혼배기부</t>
    <phoneticPr fontId="3" type="noConversion"/>
  </si>
  <si>
    <t>계</t>
    <phoneticPr fontId="3" type="noConversion"/>
  </si>
  <si>
    <t>혼배기부 축복미</t>
    <phoneticPr fontId="3" type="noConversion"/>
  </si>
  <si>
    <t>한끼100원</t>
    <phoneticPr fontId="3" type="noConversion"/>
  </si>
  <si>
    <t>본당</t>
    <phoneticPr fontId="3" type="noConversion"/>
  </si>
  <si>
    <t>본회</t>
    <phoneticPr fontId="3" type="noConversion"/>
  </si>
  <si>
    <t>개인후원금</t>
    <phoneticPr fontId="3" type="noConversion"/>
  </si>
  <si>
    <t>계좌입금 후원</t>
    <phoneticPr fontId="3" type="noConversion"/>
  </si>
  <si>
    <t>CMS</t>
    <phoneticPr fontId="3" type="noConversion"/>
  </si>
  <si>
    <t>×</t>
    <phoneticPr fontId="3" type="noConversion"/>
  </si>
  <si>
    <t>바보의나눔(희망의밥) 후원금</t>
    <phoneticPr fontId="3" type="noConversion"/>
  </si>
  <si>
    <t>대림절 저금통</t>
    <phoneticPr fontId="3" type="noConversion"/>
  </si>
  <si>
    <t>사순절 저금통</t>
    <phoneticPr fontId="3" type="noConversion"/>
  </si>
  <si>
    <t>지로후원</t>
    <phoneticPr fontId="3" type="noConversion"/>
  </si>
  <si>
    <t>자동차보험모금</t>
    <phoneticPr fontId="3" type="noConversion"/>
  </si>
  <si>
    <t>온라인모금(해피빈, 신한아름인)</t>
    <phoneticPr fontId="3" type="noConversion"/>
  </si>
  <si>
    <t>전입금</t>
    <phoneticPr fontId="3" type="noConversion"/>
  </si>
  <si>
    <t>합계</t>
    <phoneticPr fontId="3" type="noConversion"/>
  </si>
  <si>
    <t>교구전입금</t>
    <phoneticPr fontId="3" type="noConversion"/>
  </si>
  <si>
    <t>계</t>
    <phoneticPr fontId="3" type="noConversion"/>
  </si>
  <si>
    <t>임대료 지원(본회)</t>
    <phoneticPr fontId="3" type="noConversion"/>
  </si>
  <si>
    <t>월</t>
    <phoneticPr fontId="3" type="noConversion"/>
  </si>
  <si>
    <t>사회복지사업 지원금</t>
    <phoneticPr fontId="3" type="noConversion"/>
  </si>
  <si>
    <t>사순절</t>
    <phoneticPr fontId="3" type="noConversion"/>
  </si>
  <si>
    <t>사순절저금통(본당)</t>
    <phoneticPr fontId="3" type="noConversion"/>
  </si>
  <si>
    <t>교구2차헌금</t>
    <phoneticPr fontId="3" type="noConversion"/>
  </si>
  <si>
    <t>식</t>
    <phoneticPr fontId="3" type="noConversion"/>
  </si>
  <si>
    <t>전입금</t>
    <phoneticPr fontId="3" type="noConversion"/>
  </si>
  <si>
    <t xml:space="preserve">자선주일 </t>
    <phoneticPr fontId="3" type="noConversion"/>
  </si>
  <si>
    <t>대림절 저금통(본당)</t>
    <phoneticPr fontId="3" type="noConversion"/>
  </si>
  <si>
    <t>교구2차헌금</t>
    <phoneticPr fontId="3" type="noConversion"/>
  </si>
  <si>
    <t>식</t>
    <phoneticPr fontId="3" type="noConversion"/>
  </si>
  <si>
    <t>기타교구전입금</t>
    <phoneticPr fontId="3" type="noConversion"/>
  </si>
  <si>
    <t xml:space="preserve"> 베들레헴어린이집지원(이주사목)</t>
    <phoneticPr fontId="3" type="noConversion"/>
  </si>
  <si>
    <t xml:space="preserve"> 성가정노인복지관지원(명일동성당)</t>
    <phoneticPr fontId="3" type="noConversion"/>
  </si>
  <si>
    <t xml:space="preserve"> 강일동성당 건축비</t>
    <phoneticPr fontId="3" type="noConversion"/>
  </si>
  <si>
    <t>회</t>
    <phoneticPr fontId="3" type="noConversion"/>
  </si>
  <si>
    <t>이월금</t>
    <phoneticPr fontId="3" type="noConversion"/>
  </si>
  <si>
    <t>이월금</t>
    <phoneticPr fontId="3" type="noConversion"/>
  </si>
  <si>
    <t>소계</t>
    <phoneticPr fontId="3" type="noConversion"/>
  </si>
  <si>
    <t>계</t>
    <phoneticPr fontId="3" type="noConversion"/>
  </si>
  <si>
    <t>비지정후원이월금</t>
    <phoneticPr fontId="3" type="noConversion"/>
  </si>
  <si>
    <t>비지정후원이월금</t>
    <phoneticPr fontId="3" type="noConversion"/>
  </si>
  <si>
    <t>회</t>
  </si>
  <si>
    <t>지정후원이월금</t>
    <phoneticPr fontId="3" type="noConversion"/>
  </si>
  <si>
    <t>지정후원이월금</t>
    <phoneticPr fontId="3" type="noConversion"/>
  </si>
  <si>
    <t xml:space="preserve"> </t>
    <phoneticPr fontId="3" type="noConversion"/>
  </si>
  <si>
    <t>자부담이월금</t>
    <phoneticPr fontId="3" type="noConversion"/>
  </si>
  <si>
    <t>자부담이월금</t>
    <phoneticPr fontId="3" type="noConversion"/>
  </si>
  <si>
    <t>잡수입</t>
    <phoneticPr fontId="3" type="noConversion"/>
  </si>
  <si>
    <t>합계</t>
    <phoneticPr fontId="3" type="noConversion"/>
  </si>
  <si>
    <t>소계</t>
    <phoneticPr fontId="3" type="noConversion"/>
  </si>
  <si>
    <t>예금이자수입</t>
    <phoneticPr fontId="3" type="noConversion"/>
  </si>
  <si>
    <t>예금이자수입</t>
    <phoneticPr fontId="3" type="noConversion"/>
  </si>
  <si>
    <t>분기</t>
    <phoneticPr fontId="3" type="noConversion"/>
  </si>
  <si>
    <t>법인세환급금</t>
    <phoneticPr fontId="3" type="noConversion"/>
  </si>
  <si>
    <t>2018년 법인세 환급</t>
    <phoneticPr fontId="3" type="noConversion"/>
  </si>
  <si>
    <t>기타잡수입</t>
    <phoneticPr fontId="3" type="noConversion"/>
  </si>
  <si>
    <t>양초사업 대출금 상환 관련 수입</t>
    <phoneticPr fontId="3" type="noConversion"/>
  </si>
  <si>
    <t>장애인고용장려금</t>
    <phoneticPr fontId="3" type="noConversion"/>
  </si>
  <si>
    <t>기타잡수입</t>
    <phoneticPr fontId="3" type="noConversion"/>
  </si>
  <si>
    <t>2.  세 출</t>
    <phoneticPr fontId="3" type="noConversion"/>
  </si>
  <si>
    <t xml:space="preserve"> </t>
    <phoneticPr fontId="3" type="noConversion"/>
  </si>
  <si>
    <t>(단위 : 천원)</t>
    <phoneticPr fontId="3" type="noConversion"/>
  </si>
  <si>
    <t>관</t>
    <phoneticPr fontId="3" type="noConversion"/>
  </si>
  <si>
    <t>항</t>
    <phoneticPr fontId="3" type="noConversion"/>
  </si>
  <si>
    <t>목</t>
    <phoneticPr fontId="3" type="noConversion"/>
  </si>
  <si>
    <t>2018년 3차
추경예산(A)</t>
    <phoneticPr fontId="3" type="noConversion"/>
  </si>
  <si>
    <t>2019년 
예산(B)</t>
    <phoneticPr fontId="3" type="noConversion"/>
  </si>
  <si>
    <t xml:space="preserve">2012년 11월 집행액(C)
</t>
    <phoneticPr fontId="3" type="noConversion"/>
  </si>
  <si>
    <t>증감(B-A)</t>
    <phoneticPr fontId="3" type="noConversion"/>
  </si>
  <si>
    <t>금액</t>
    <phoneticPr fontId="3" type="noConversion"/>
  </si>
  <si>
    <t>비율</t>
    <phoneticPr fontId="3" type="noConversion"/>
  </si>
  <si>
    <t>총계</t>
    <phoneticPr fontId="3" type="noConversion"/>
  </si>
  <si>
    <t>원</t>
    <phoneticPr fontId="3" type="noConversion"/>
  </si>
  <si>
    <t>사무비</t>
    <phoneticPr fontId="3" type="noConversion"/>
  </si>
  <si>
    <t>합계</t>
    <phoneticPr fontId="3" type="noConversion"/>
  </si>
  <si>
    <t>인건비</t>
    <phoneticPr fontId="3" type="noConversion"/>
  </si>
  <si>
    <t>소계</t>
    <phoneticPr fontId="3" type="noConversion"/>
  </si>
  <si>
    <t>급여</t>
    <phoneticPr fontId="3" type="noConversion"/>
  </si>
  <si>
    <t>계</t>
    <phoneticPr fontId="3" type="noConversion"/>
  </si>
  <si>
    <t>원</t>
    <phoneticPr fontId="3" type="noConversion"/>
  </si>
  <si>
    <t>본봉</t>
    <phoneticPr fontId="3" type="noConversion"/>
  </si>
  <si>
    <t>월</t>
    <phoneticPr fontId="3" type="noConversion"/>
  </si>
  <si>
    <t>=</t>
    <phoneticPr fontId="3" type="noConversion"/>
  </si>
  <si>
    <t>기말수당</t>
    <phoneticPr fontId="3" type="noConversion"/>
  </si>
  <si>
    <t>×</t>
    <phoneticPr fontId="3" type="noConversion"/>
  </si>
  <si>
    <t>회</t>
    <phoneticPr fontId="3" type="noConversion"/>
  </si>
  <si>
    <t>정근수당</t>
  </si>
  <si>
    <t>회</t>
    <phoneticPr fontId="3" type="noConversion"/>
  </si>
  <si>
    <t>수당</t>
    <phoneticPr fontId="3" type="noConversion"/>
  </si>
  <si>
    <t>직무</t>
    <phoneticPr fontId="3" type="noConversion"/>
  </si>
  <si>
    <t>직책</t>
    <phoneticPr fontId="3" type="noConversion"/>
  </si>
  <si>
    <t>법정</t>
    <phoneticPr fontId="3" type="noConversion"/>
  </si>
  <si>
    <t>근속</t>
    <phoneticPr fontId="3" type="noConversion"/>
  </si>
  <si>
    <t>급식비</t>
    <phoneticPr fontId="3" type="noConversion"/>
  </si>
  <si>
    <t>금전출납</t>
    <phoneticPr fontId="3" type="noConversion"/>
  </si>
  <si>
    <t>특별수당(설,추석)</t>
    <phoneticPr fontId="3" type="noConversion"/>
  </si>
  <si>
    <t>퇴직연금</t>
    <phoneticPr fontId="3" type="noConversion"/>
  </si>
  <si>
    <t>/</t>
    <phoneticPr fontId="3" type="noConversion"/>
  </si>
  <si>
    <t>사회보험
부담금</t>
    <phoneticPr fontId="3" type="noConversion"/>
  </si>
  <si>
    <t>국민연금</t>
    <phoneticPr fontId="3" type="noConversion"/>
  </si>
  <si>
    <t>건강보험</t>
    <phoneticPr fontId="3" type="noConversion"/>
  </si>
  <si>
    <t>요양보험</t>
    <phoneticPr fontId="3" type="noConversion"/>
  </si>
  <si>
    <t>고용보험</t>
    <phoneticPr fontId="3" type="noConversion"/>
  </si>
  <si>
    <t>산재보험</t>
    <phoneticPr fontId="3" type="noConversion"/>
  </si>
  <si>
    <t>기타후생경비</t>
    <phoneticPr fontId="3" type="noConversion"/>
  </si>
  <si>
    <t>본인대학학자금</t>
  </si>
  <si>
    <t>자기계발비</t>
    <phoneticPr fontId="3" type="noConversion"/>
  </si>
  <si>
    <t>명</t>
    <phoneticPr fontId="3" type="noConversion"/>
  </si>
  <si>
    <t>야근 식대</t>
    <phoneticPr fontId="3" type="noConversion"/>
  </si>
  <si>
    <t>월</t>
    <phoneticPr fontId="3" type="noConversion"/>
  </si>
  <si>
    <t>특별수당(부활,휴가,성탄)</t>
    <phoneticPr fontId="3" type="noConversion"/>
  </si>
  <si>
    <t>기타후생비</t>
    <phoneticPr fontId="3" type="noConversion"/>
  </si>
  <si>
    <t>직원 경조사비</t>
    <phoneticPr fontId="3" type="noConversion"/>
  </si>
  <si>
    <t>사무비</t>
    <phoneticPr fontId="3" type="noConversion"/>
  </si>
  <si>
    <t>업무</t>
    <phoneticPr fontId="3" type="noConversion"/>
  </si>
  <si>
    <t>추진비</t>
    <phoneticPr fontId="3" type="noConversion"/>
  </si>
  <si>
    <t>기관운영비</t>
    <phoneticPr fontId="3" type="noConversion"/>
  </si>
  <si>
    <t>기타추진비</t>
    <phoneticPr fontId="3" type="noConversion"/>
  </si>
  <si>
    <t>전례준비비</t>
    <phoneticPr fontId="3" type="noConversion"/>
  </si>
  <si>
    <t>직책보조비</t>
    <phoneticPr fontId="3" type="noConversion"/>
  </si>
  <si>
    <t>회장 직책보조비</t>
    <phoneticPr fontId="3" type="noConversion"/>
  </si>
  <si>
    <t>부회장 직책보조비</t>
    <phoneticPr fontId="3" type="noConversion"/>
  </si>
  <si>
    <t>회의비</t>
    <phoneticPr fontId="3" type="noConversion"/>
  </si>
  <si>
    <t>운영위원 회의비</t>
    <phoneticPr fontId="3" type="noConversion"/>
  </si>
  <si>
    <t>이사회 회의비</t>
    <phoneticPr fontId="3" type="noConversion"/>
  </si>
  <si>
    <t>직원 회의비 등</t>
    <phoneticPr fontId="3" type="noConversion"/>
  </si>
  <si>
    <t>다과구입 등 기타회의비</t>
    <phoneticPr fontId="3" type="noConversion"/>
  </si>
  <si>
    <t>운영비</t>
    <phoneticPr fontId="3" type="noConversion"/>
  </si>
  <si>
    <t>여비</t>
    <phoneticPr fontId="3" type="noConversion"/>
  </si>
  <si>
    <t>출장 여비</t>
    <phoneticPr fontId="3" type="noConversion"/>
  </si>
  <si>
    <t>수용비 및
수수료</t>
    <phoneticPr fontId="3" type="noConversion"/>
  </si>
  <si>
    <t>사무실 및 교육실 임차료</t>
    <phoneticPr fontId="3" type="noConversion"/>
  </si>
  <si>
    <t xml:space="preserve"> =</t>
    <phoneticPr fontId="3" type="noConversion"/>
  </si>
  <si>
    <t>회계감사및 세무조정료</t>
    <phoneticPr fontId="3" type="noConversion"/>
  </si>
  <si>
    <t>등기,평가, 중개수수료 등</t>
    <phoneticPr fontId="3" type="noConversion"/>
  </si>
  <si>
    <t>諸유지보수비</t>
    <phoneticPr fontId="3" type="noConversion"/>
  </si>
  <si>
    <t>소모품비</t>
    <phoneticPr fontId="3" type="noConversion"/>
  </si>
  <si>
    <t>기타수수료</t>
    <phoneticPr fontId="3" type="noConversion"/>
  </si>
  <si>
    <t>공공요금</t>
    <phoneticPr fontId="3" type="noConversion"/>
  </si>
  <si>
    <t>전기 · 전화요금</t>
    <phoneticPr fontId="3" type="noConversion"/>
  </si>
  <si>
    <t>인터넷사용료</t>
    <phoneticPr fontId="3" type="noConversion"/>
  </si>
  <si>
    <t>우편물발송비</t>
    <phoneticPr fontId="3" type="noConversion"/>
  </si>
  <si>
    <t>제세공과금</t>
    <phoneticPr fontId="3" type="noConversion"/>
  </si>
  <si>
    <t>재산세 등</t>
    <phoneticPr fontId="3" type="noConversion"/>
  </si>
  <si>
    <t>종부세 및 대부료</t>
    <phoneticPr fontId="3" type="noConversion"/>
  </si>
  <si>
    <t>자동차세 및 자동차보험료</t>
    <phoneticPr fontId="3" type="noConversion"/>
  </si>
  <si>
    <t>대</t>
    <phoneticPr fontId="3" type="noConversion"/>
  </si>
  <si>
    <t>기본재산 양도 법인세</t>
    <phoneticPr fontId="3" type="noConversion"/>
  </si>
  <si>
    <t>기타운영비</t>
    <phoneticPr fontId="3" type="noConversion"/>
  </si>
  <si>
    <t>시설 수탁관리비 등</t>
    <phoneticPr fontId="3" type="noConversion"/>
  </si>
  <si>
    <t>곳</t>
    <phoneticPr fontId="3" type="noConversion"/>
  </si>
  <si>
    <t>법인재산관리비</t>
    <phoneticPr fontId="3" type="noConversion"/>
  </si>
  <si>
    <t>법인 행사비</t>
    <phoneticPr fontId="3" type="noConversion"/>
  </si>
  <si>
    <t>직원교육 및 연수</t>
    <phoneticPr fontId="3" type="noConversion"/>
  </si>
  <si>
    <t>식</t>
    <phoneticPr fontId="3" type="noConversion"/>
  </si>
  <si>
    <t>사제공제회비</t>
    <phoneticPr fontId="3" type="noConversion"/>
  </si>
  <si>
    <t>명</t>
    <phoneticPr fontId="3" type="noConversion"/>
  </si>
  <si>
    <t>전문가 자문비</t>
    <phoneticPr fontId="3" type="noConversion"/>
  </si>
  <si>
    <t xml:space="preserve">선종봉사부 반환금 </t>
    <phoneticPr fontId="3" type="noConversion"/>
  </si>
  <si>
    <t>차량비</t>
    <phoneticPr fontId="3" type="noConversion"/>
  </si>
  <si>
    <t>차량유류대</t>
    <phoneticPr fontId="3" type="noConversion"/>
  </si>
  <si>
    <t>차량유지비</t>
    <phoneticPr fontId="3" type="noConversion"/>
  </si>
  <si>
    <t>재산</t>
    <phoneticPr fontId="3" type="noConversion"/>
  </si>
  <si>
    <t>조성비</t>
    <phoneticPr fontId="3" type="noConversion"/>
  </si>
  <si>
    <t>시설비</t>
    <phoneticPr fontId="3" type="noConversion"/>
  </si>
  <si>
    <t>신규</t>
    <phoneticPr fontId="3" type="noConversion"/>
  </si>
  <si>
    <t>기타 시설비</t>
    <phoneticPr fontId="3" type="noConversion"/>
  </si>
  <si>
    <t>자산취득비</t>
    <phoneticPr fontId="3" type="noConversion"/>
  </si>
  <si>
    <t>사무실 컴퓨터 및 교육용 의자</t>
    <phoneticPr fontId="3" type="noConversion"/>
  </si>
  <si>
    <t>시설장비
유지비</t>
    <phoneticPr fontId="3" type="noConversion"/>
  </si>
  <si>
    <t>시설장비유지비</t>
    <phoneticPr fontId="3" type="noConversion"/>
  </si>
  <si>
    <t>=</t>
    <phoneticPr fontId="3" type="noConversion"/>
  </si>
  <si>
    <t>사업비</t>
    <phoneticPr fontId="3" type="noConversion"/>
  </si>
  <si>
    <t>본당사회
복지사업비</t>
    <phoneticPr fontId="3" type="noConversion"/>
  </si>
  <si>
    <t>지구사회사목회운영비</t>
    <phoneticPr fontId="3" type="noConversion"/>
  </si>
  <si>
    <t>지구네트워크구성지원</t>
    <phoneticPr fontId="3" type="noConversion"/>
  </si>
  <si>
    <t>자부담</t>
    <phoneticPr fontId="3" type="noConversion"/>
  </si>
  <si>
    <t>본당사회복지자문위원회 준비비</t>
    <phoneticPr fontId="3" type="noConversion"/>
  </si>
  <si>
    <t>×</t>
    <phoneticPr fontId="3" type="noConversion"/>
  </si>
  <si>
    <t xml:space="preserve">본당사회복지사목
시범본당 운영  </t>
    <phoneticPr fontId="3" type="noConversion"/>
  </si>
  <si>
    <t>시범본당 운영비 지원</t>
    <phoneticPr fontId="3" type="noConversion"/>
  </si>
  <si>
    <t>곳</t>
    <phoneticPr fontId="3" type="noConversion"/>
  </si>
  <si>
    <t>기타운영비(시범본당회의비등)</t>
    <phoneticPr fontId="3" type="noConversion"/>
  </si>
  <si>
    <t>본당사회복지활동보고서제작비 등</t>
    <phoneticPr fontId="3" type="noConversion"/>
  </si>
  <si>
    <t xml:space="preserve">본당지원사업 </t>
    <phoneticPr fontId="3" type="noConversion"/>
  </si>
  <si>
    <t>본당지원사업비</t>
    <phoneticPr fontId="3" type="noConversion"/>
  </si>
  <si>
    <t>본당지원사업 모니터링</t>
    <phoneticPr fontId="3" type="noConversion"/>
  </si>
  <si>
    <t>심사비, 설명회</t>
    <phoneticPr fontId="3" type="noConversion"/>
  </si>
  <si>
    <t>x</t>
    <phoneticPr fontId="3" type="noConversion"/>
  </si>
  <si>
    <t>본당나눔행사</t>
    <phoneticPr fontId="3" type="noConversion"/>
  </si>
  <si>
    <t>본당나눔행사(김장) : 행사 종료</t>
    <phoneticPr fontId="3" type="noConversion"/>
  </si>
  <si>
    <t>지역사회</t>
    <phoneticPr fontId="3" type="noConversion"/>
  </si>
  <si>
    <t>소  계</t>
    <phoneticPr fontId="3" type="noConversion"/>
  </si>
  <si>
    <t>보호사업</t>
    <phoneticPr fontId="3" type="noConversion"/>
  </si>
  <si>
    <t>빨간밥차</t>
    <phoneticPr fontId="3" type="noConversion"/>
  </si>
  <si>
    <t>사업 종료</t>
    <phoneticPr fontId="3" type="noConversion"/>
  </si>
  <si>
    <t>한가족장학회</t>
    <phoneticPr fontId="3" type="noConversion"/>
  </si>
  <si>
    <t>운영위원회회의비</t>
    <phoneticPr fontId="3" type="noConversion"/>
  </si>
  <si>
    <t>장학금지급</t>
    <phoneticPr fontId="3" type="noConversion"/>
  </si>
  <si>
    <t xml:space="preserve"> </t>
    <phoneticPr fontId="3" type="noConversion"/>
  </si>
  <si>
    <t>선교200주년</t>
    <phoneticPr fontId="3" type="noConversion"/>
  </si>
  <si>
    <t>운영위원회회의비</t>
    <phoneticPr fontId="3" type="noConversion"/>
  </si>
  <si>
    <t>장학금지급(1~2월)</t>
    <phoneticPr fontId="3" type="noConversion"/>
  </si>
  <si>
    <t>장학금지급(3~12월)</t>
    <phoneticPr fontId="3" type="noConversion"/>
  </si>
  <si>
    <t>요안나장학회</t>
    <phoneticPr fontId="3" type="noConversion"/>
  </si>
  <si>
    <t>운영위원회의</t>
    <phoneticPr fontId="3" type="noConversion"/>
  </si>
  <si>
    <t>장학금 지급</t>
    <phoneticPr fontId="3" type="noConversion"/>
  </si>
  <si>
    <t>성모영보장학회</t>
    <phoneticPr fontId="3" type="noConversion"/>
  </si>
  <si>
    <t>말가리다장학회</t>
    <phoneticPr fontId="3" type="noConversion"/>
  </si>
  <si>
    <t>재가,특별지원</t>
    <phoneticPr fontId="3" type="noConversion"/>
  </si>
  <si>
    <t>긴급지원</t>
    <phoneticPr fontId="3" type="noConversion"/>
  </si>
  <si>
    <t>분야별
특화사업
정책연구</t>
    <phoneticPr fontId="3" type="noConversion"/>
  </si>
  <si>
    <t xml:space="preserve">장애인의날행사 </t>
    <phoneticPr fontId="3" type="noConversion"/>
  </si>
  <si>
    <t>장애인인식개선</t>
    <phoneticPr fontId="3" type="noConversion"/>
  </si>
  <si>
    <t>홍보비</t>
    <phoneticPr fontId="3" type="noConversion"/>
  </si>
  <si>
    <t>행사진행비(기념식,기념미사,문화행사)</t>
    <phoneticPr fontId="3" type="noConversion"/>
  </si>
  <si>
    <t>평가비(회의비 포함)</t>
    <phoneticPr fontId="3" type="noConversion"/>
  </si>
  <si>
    <t>장애인직업재활 지원 및 연구</t>
    <phoneticPr fontId="3" type="noConversion"/>
  </si>
  <si>
    <t>지역보호작업장공동사업비</t>
    <phoneticPr fontId="3" type="noConversion"/>
  </si>
  <si>
    <t>생애주기별시설설치연구</t>
    <phoneticPr fontId="3" type="noConversion"/>
  </si>
  <si>
    <t>보육자문위원회</t>
    <phoneticPr fontId="3" type="noConversion"/>
  </si>
  <si>
    <t xml:space="preserve">자문위원회의 </t>
    <phoneticPr fontId="3" type="noConversion"/>
  </si>
  <si>
    <t>노인통합사례관리</t>
    <phoneticPr fontId="3" type="noConversion"/>
  </si>
  <si>
    <t>사례관리모형개발비</t>
    <phoneticPr fontId="3" type="noConversion"/>
  </si>
  <si>
    <t>MOU 사업비</t>
    <phoneticPr fontId="3" type="noConversion"/>
  </si>
  <si>
    <t>MOU실무협의회</t>
    <phoneticPr fontId="3" type="noConversion"/>
  </si>
  <si>
    <t>사업비</t>
    <phoneticPr fontId="3" type="noConversion"/>
  </si>
  <si>
    <t>직영수탁</t>
    <phoneticPr fontId="3" type="noConversion"/>
  </si>
  <si>
    <t xml:space="preserve">시설 </t>
    <phoneticPr fontId="3" type="noConversion"/>
  </si>
  <si>
    <t>정기업무점검</t>
    <phoneticPr fontId="3" type="noConversion"/>
  </si>
  <si>
    <t>운영지원</t>
    <phoneticPr fontId="3" type="noConversion"/>
  </si>
  <si>
    <t>정기업무점검</t>
    <phoneticPr fontId="3" type="noConversion"/>
  </si>
  <si>
    <t xml:space="preserve"> - 실무자회의비</t>
    <phoneticPr fontId="3" type="noConversion"/>
  </si>
  <si>
    <t xml:space="preserve"> - 메뉴얼제작비</t>
    <phoneticPr fontId="3" type="noConversion"/>
  </si>
  <si>
    <t xml:space="preserve"> - 업무점검교통비</t>
    <phoneticPr fontId="3" type="noConversion"/>
  </si>
  <si>
    <t xml:space="preserve"> - 점검단교육비</t>
    <phoneticPr fontId="3" type="noConversion"/>
  </si>
  <si>
    <t xml:space="preserve"> - 평가비</t>
    <phoneticPr fontId="3" type="noConversion"/>
  </si>
  <si>
    <t xml:space="preserve"> - 특별업무점검비</t>
    <phoneticPr fontId="3" type="noConversion"/>
  </si>
  <si>
    <t>고충처리위원회</t>
    <phoneticPr fontId="3" type="noConversion"/>
  </si>
  <si>
    <t xml:space="preserve">등록단체 </t>
    <phoneticPr fontId="3" type="noConversion"/>
  </si>
  <si>
    <t>운영체계화</t>
    <phoneticPr fontId="3" type="noConversion"/>
  </si>
  <si>
    <t>시설방문</t>
    <phoneticPr fontId="3" type="noConversion"/>
  </si>
  <si>
    <t>계</t>
    <phoneticPr fontId="3" type="noConversion"/>
  </si>
  <si>
    <t>직영수탁시설 기념행사</t>
    <phoneticPr fontId="3" type="noConversion"/>
  </si>
  <si>
    <t>등록단체 축하지원금</t>
    <phoneticPr fontId="3" type="noConversion"/>
  </si>
  <si>
    <t>시설방문비</t>
    <phoneticPr fontId="3" type="noConversion"/>
  </si>
  <si>
    <t>사회복지</t>
    <phoneticPr fontId="3" type="noConversion"/>
  </si>
  <si>
    <t>지원사업</t>
    <phoneticPr fontId="3" type="noConversion"/>
  </si>
  <si>
    <t>등록단체지원사업</t>
    <phoneticPr fontId="3" type="noConversion"/>
  </si>
  <si>
    <t>공모지원사업 운영비</t>
    <phoneticPr fontId="3" type="noConversion"/>
  </si>
  <si>
    <t>등록시설지원금</t>
    <phoneticPr fontId="3" type="noConversion"/>
  </si>
  <si>
    <t>특별지원사업</t>
    <phoneticPr fontId="3" type="noConversion"/>
  </si>
  <si>
    <t>사회적기업진흥원 사업</t>
    <phoneticPr fontId="3" type="noConversion"/>
  </si>
  <si>
    <t>공동모금회 지원사업(나눔과 꿈)</t>
    <phoneticPr fontId="3" type="noConversion"/>
  </si>
  <si>
    <t>카사지센 사업비 지원(자부담)</t>
    <phoneticPr fontId="3" type="noConversion"/>
  </si>
  <si>
    <t>교정사목지원</t>
    <phoneticPr fontId="3" type="noConversion"/>
  </si>
  <si>
    <t>지정기탁지원사업</t>
    <phoneticPr fontId="3" type="noConversion"/>
  </si>
  <si>
    <t>지정기탁지원사업</t>
    <phoneticPr fontId="3" type="noConversion"/>
  </si>
  <si>
    <t>분야별</t>
    <phoneticPr fontId="3" type="noConversion"/>
  </si>
  <si>
    <t>역량강화 및</t>
    <phoneticPr fontId="3" type="noConversion"/>
  </si>
  <si>
    <t xml:space="preserve">협의회
지원사업 </t>
    <phoneticPr fontId="3" type="noConversion"/>
  </si>
  <si>
    <t xml:space="preserve"> 네트워크 </t>
    <phoneticPr fontId="3" type="noConversion"/>
  </si>
  <si>
    <t>- 대표자협의회</t>
    <phoneticPr fontId="3" type="noConversion"/>
  </si>
  <si>
    <t>사업</t>
    <phoneticPr fontId="3" type="noConversion"/>
  </si>
  <si>
    <t xml:space="preserve">  1. 연수비</t>
    <phoneticPr fontId="3" type="noConversion"/>
  </si>
  <si>
    <t xml:space="preserve">  2. 근조기운영</t>
    <phoneticPr fontId="3" type="noConversion"/>
  </si>
  <si>
    <t>- 어린이집 협의회</t>
    <phoneticPr fontId="3" type="noConversion"/>
  </si>
  <si>
    <t xml:space="preserve">  1.어린이잔치</t>
    <phoneticPr fontId="3" type="noConversion"/>
  </si>
  <si>
    <t xml:space="preserve">  2.중간관리자연수 </t>
    <phoneticPr fontId="3" type="noConversion"/>
  </si>
  <si>
    <t>- 아동.청소년그룹홈</t>
    <phoneticPr fontId="3" type="noConversion"/>
  </si>
  <si>
    <t xml:space="preserve">  1.야외행사</t>
    <phoneticPr fontId="3" type="noConversion"/>
  </si>
  <si>
    <t>- 지역아동센터공부방</t>
    <phoneticPr fontId="3" type="noConversion"/>
  </si>
  <si>
    <t xml:space="preserve">  1.연합행사 </t>
    <phoneticPr fontId="3" type="noConversion"/>
  </si>
  <si>
    <t>- 발달장애인부모회</t>
    <phoneticPr fontId="3" type="noConversion"/>
  </si>
  <si>
    <t xml:space="preserve">  1.발달장애인부모교육</t>
    <phoneticPr fontId="3" type="noConversion"/>
  </si>
  <si>
    <t xml:space="preserve">  2.부모간담회</t>
    <phoneticPr fontId="3" type="noConversion"/>
  </si>
  <si>
    <t>- 여성복지협의회</t>
    <phoneticPr fontId="3" type="noConversion"/>
  </si>
  <si>
    <t xml:space="preserve">  1.실무자교육</t>
    <phoneticPr fontId="3" type="noConversion"/>
  </si>
  <si>
    <t xml:space="preserve">  2.시설장연수</t>
    <phoneticPr fontId="3" type="noConversion"/>
  </si>
  <si>
    <t>- 노숙인등 복지협의회</t>
    <phoneticPr fontId="3" type="noConversion"/>
  </si>
  <si>
    <t>`</t>
    <phoneticPr fontId="3" type="noConversion"/>
  </si>
  <si>
    <t xml:space="preserve">  1.실무자연수</t>
    <phoneticPr fontId="3" type="noConversion"/>
  </si>
  <si>
    <t xml:space="preserve">  2.야외행사</t>
    <phoneticPr fontId="3" type="noConversion"/>
  </si>
  <si>
    <t xml:space="preserve">  3.동절기야간순회</t>
    <phoneticPr fontId="3" type="noConversion"/>
  </si>
  <si>
    <t>- 종합사회복지관협의회</t>
    <phoneticPr fontId="3" type="noConversion"/>
  </si>
  <si>
    <t xml:space="preserve">  1.중간관리자연수</t>
    <phoneticPr fontId="3" type="noConversion"/>
  </si>
  <si>
    <t xml:space="preserve">  2.전체직원연수</t>
    <phoneticPr fontId="3" type="noConversion"/>
  </si>
  <si>
    <t>- 서울가톨릭장애인복지협의회</t>
    <phoneticPr fontId="3" type="noConversion"/>
  </si>
  <si>
    <t xml:space="preserve">  1. 성지순례</t>
    <phoneticPr fontId="3" type="noConversion"/>
  </si>
  <si>
    <t>- 지적장애인시설협의회</t>
    <phoneticPr fontId="3" type="noConversion"/>
  </si>
  <si>
    <t xml:space="preserve">  1. 시설장및종사자연수</t>
    <phoneticPr fontId="3" type="noConversion"/>
  </si>
  <si>
    <t>- 의료복지협의회</t>
    <phoneticPr fontId="3" type="noConversion"/>
  </si>
  <si>
    <t xml:space="preserve">  1. 실무자교육</t>
    <phoneticPr fontId="3" type="noConversion"/>
  </si>
  <si>
    <t>봉사단체지원사업</t>
    <phoneticPr fontId="3" type="noConversion"/>
  </si>
  <si>
    <t>수지침봉사회</t>
    <phoneticPr fontId="3" type="noConversion"/>
  </si>
  <si>
    <t>한마음봉사회</t>
    <phoneticPr fontId="3" type="noConversion"/>
  </si>
  <si>
    <t xml:space="preserve">문화복지단체지원사업 </t>
    <phoneticPr fontId="3" type="noConversion"/>
  </si>
  <si>
    <t>카리타스합창단운영비</t>
    <phoneticPr fontId="3" type="noConversion"/>
  </si>
  <si>
    <t>핸드벨정기연주회</t>
    <phoneticPr fontId="3" type="noConversion"/>
  </si>
  <si>
    <t>교육사업</t>
    <phoneticPr fontId="3" type="noConversion"/>
  </si>
  <si>
    <t>종사자
교육비</t>
    <phoneticPr fontId="3" type="noConversion"/>
  </si>
  <si>
    <t>정체성 기초과정</t>
    <phoneticPr fontId="3" type="noConversion"/>
  </si>
  <si>
    <t>정체성 심화과정</t>
    <phoneticPr fontId="3" type="noConversion"/>
  </si>
  <si>
    <t>식</t>
    <phoneticPr fontId="3" type="noConversion"/>
  </si>
  <si>
    <t>정체성 보수과정</t>
    <phoneticPr fontId="3" type="noConversion"/>
  </si>
  <si>
    <t>시설장 및 부장(사무국장)교육</t>
    <phoneticPr fontId="3" type="noConversion"/>
  </si>
  <si>
    <t>등록단체장교육</t>
    <phoneticPr fontId="3" type="noConversion"/>
  </si>
  <si>
    <t>예방교육</t>
    <phoneticPr fontId="3" type="noConversion"/>
  </si>
  <si>
    <t>본당
신자교육</t>
    <phoneticPr fontId="3" type="noConversion"/>
  </si>
  <si>
    <t>가톨릭사회복지학교</t>
    <phoneticPr fontId="3" type="noConversion"/>
  </si>
  <si>
    <t>사회사목분과 교육</t>
    <phoneticPr fontId="3" type="noConversion"/>
  </si>
  <si>
    <t>나눔의묵상회</t>
    <phoneticPr fontId="3" type="noConversion"/>
  </si>
  <si>
    <t>교육위원회</t>
    <phoneticPr fontId="3" type="noConversion"/>
  </si>
  <si>
    <t>교육자문위원회</t>
    <phoneticPr fontId="3" type="noConversion"/>
  </si>
  <si>
    <t>연구기획</t>
    <phoneticPr fontId="3" type="noConversion"/>
  </si>
  <si>
    <t>연구조사</t>
    <phoneticPr fontId="3" type="noConversion"/>
  </si>
  <si>
    <t>연구조사비</t>
    <phoneticPr fontId="3" type="noConversion"/>
  </si>
  <si>
    <t>심포지엄</t>
    <phoneticPr fontId="3" type="noConversion"/>
  </si>
  <si>
    <t>정책토론회</t>
    <phoneticPr fontId="3" type="noConversion"/>
  </si>
  <si>
    <t>사업지원</t>
    <phoneticPr fontId="3" type="noConversion"/>
  </si>
  <si>
    <t>사업계획및 평가 워크숍</t>
    <phoneticPr fontId="3" type="noConversion"/>
  </si>
  <si>
    <t>사업계획서, 보고서발간</t>
    <phoneticPr fontId="3" type="noConversion"/>
  </si>
  <si>
    <t>대외협력사업</t>
    <phoneticPr fontId="3" type="noConversion"/>
  </si>
  <si>
    <t>한국카리타스</t>
    <phoneticPr fontId="3" type="noConversion"/>
  </si>
  <si>
    <t>한국종교계사회복지협의회</t>
    <phoneticPr fontId="3" type="noConversion"/>
  </si>
  <si>
    <t>생명대행진</t>
    <phoneticPr fontId="3" type="noConversion"/>
  </si>
  <si>
    <t>사회사목국 연계</t>
    <phoneticPr fontId="3" type="noConversion"/>
  </si>
  <si>
    <t>분과모임연대활동</t>
    <phoneticPr fontId="3" type="noConversion"/>
  </si>
  <si>
    <t>기획사업</t>
    <phoneticPr fontId="3" type="noConversion"/>
  </si>
  <si>
    <t>가톨릭사회복지평가지표보완</t>
    <phoneticPr fontId="3" type="noConversion"/>
  </si>
  <si>
    <t>홍보출판</t>
    <phoneticPr fontId="3" type="noConversion"/>
  </si>
  <si>
    <t>온라인
커뮤니케이션</t>
    <phoneticPr fontId="3" type="noConversion"/>
  </si>
  <si>
    <t>홈페이지 관리</t>
    <phoneticPr fontId="3" type="noConversion"/>
  </si>
  <si>
    <t>SNS관리</t>
    <phoneticPr fontId="3" type="noConversion"/>
  </si>
  <si>
    <t>홍보동영상</t>
    <phoneticPr fontId="3" type="noConversion"/>
  </si>
  <si>
    <t>온라인 브로슈어</t>
    <phoneticPr fontId="3" type="noConversion"/>
  </si>
  <si>
    <t>오프라인
커뮤니케이션</t>
    <phoneticPr fontId="3" type="noConversion"/>
  </si>
  <si>
    <t>언론홍보(서울주보 등)</t>
    <phoneticPr fontId="3" type="noConversion"/>
  </si>
  <si>
    <t>나눔소식지 발간</t>
    <phoneticPr fontId="3" type="noConversion"/>
  </si>
  <si>
    <t>홍보물 제작</t>
    <phoneticPr fontId="3" type="noConversion"/>
  </si>
  <si>
    <t>통합 
커뮤니케이션</t>
    <phoneticPr fontId="3" type="noConversion"/>
  </si>
  <si>
    <t>&lt;오프라인케뮤니케이션에서 세분 &gt;</t>
    <phoneticPr fontId="3" type="noConversion"/>
  </si>
  <si>
    <t>홍보지원</t>
    <phoneticPr fontId="3" type="noConversion"/>
  </si>
  <si>
    <t>홍보협력(홍보실무자 네트워크)</t>
    <phoneticPr fontId="3" type="noConversion"/>
  </si>
  <si>
    <t>홍보대사관리</t>
    <phoneticPr fontId="3" type="noConversion"/>
  </si>
  <si>
    <t>모금사업</t>
    <phoneticPr fontId="3" type="noConversion"/>
  </si>
  <si>
    <t>본당모금사업</t>
    <phoneticPr fontId="3" type="noConversion"/>
  </si>
  <si>
    <t>계</t>
    <phoneticPr fontId="3" type="noConversion"/>
  </si>
  <si>
    <t>원</t>
    <phoneticPr fontId="3" type="noConversion"/>
  </si>
  <si>
    <t>사순절저금통제작</t>
    <phoneticPr fontId="3" type="noConversion"/>
  </si>
  <si>
    <t>회</t>
    <phoneticPr fontId="3" type="noConversion"/>
  </si>
  <si>
    <t>=</t>
    <phoneticPr fontId="3" type="noConversion"/>
  </si>
  <si>
    <t>사순절주보간지제작</t>
    <phoneticPr fontId="3" type="noConversion"/>
  </si>
  <si>
    <t>월</t>
    <phoneticPr fontId="3" type="noConversion"/>
  </si>
  <si>
    <t>사순절참여본당감사카드발송</t>
    <phoneticPr fontId="3" type="noConversion"/>
  </si>
  <si>
    <t>월</t>
    <phoneticPr fontId="3" type="noConversion"/>
  </si>
  <si>
    <t>대림절저금통제작</t>
    <phoneticPr fontId="3" type="noConversion"/>
  </si>
  <si>
    <t>대림절주보간지제작</t>
    <phoneticPr fontId="3" type="noConversion"/>
  </si>
  <si>
    <t>대림절참여본당감사카드발송</t>
    <phoneticPr fontId="3" type="noConversion"/>
  </si>
  <si>
    <t>본회 소개 주보간지제작</t>
    <phoneticPr fontId="3" type="noConversion"/>
  </si>
  <si>
    <t>원.</t>
    <phoneticPr fontId="3" type="noConversion"/>
  </si>
  <si>
    <t>본당모금활동비</t>
    <phoneticPr fontId="3" type="noConversion"/>
  </si>
  <si>
    <t>지역사회모금</t>
    <phoneticPr fontId="3" type="noConversion"/>
  </si>
  <si>
    <t>한끼100원나누기 본당</t>
    <phoneticPr fontId="3" type="noConversion"/>
  </si>
  <si>
    <t>한끼100원나누기 사업비</t>
    <phoneticPr fontId="3" type="noConversion"/>
  </si>
  <si>
    <t>식</t>
    <phoneticPr fontId="3" type="noConversion"/>
  </si>
  <si>
    <t>후원물품 관리비</t>
    <phoneticPr fontId="3" type="noConversion"/>
  </si>
  <si>
    <t xml:space="preserve">이벤트모금 </t>
    <phoneticPr fontId="3" type="noConversion"/>
  </si>
  <si>
    <t>혼배기부 사업비</t>
    <phoneticPr fontId="3" type="noConversion"/>
  </si>
  <si>
    <t>쌀화환대 제작비</t>
    <phoneticPr fontId="3" type="noConversion"/>
  </si>
  <si>
    <t>원</t>
    <phoneticPr fontId="3" type="noConversion"/>
  </si>
  <si>
    <t xml:space="preserve">회 </t>
    <phoneticPr fontId="3" type="noConversion"/>
  </si>
  <si>
    <t>운영비</t>
    <phoneticPr fontId="3" type="noConversion"/>
  </si>
  <si>
    <t>사업비</t>
    <phoneticPr fontId="3" type="noConversion"/>
  </si>
  <si>
    <t>모금사업</t>
    <phoneticPr fontId="3" type="noConversion"/>
  </si>
  <si>
    <t>모금지원</t>
    <phoneticPr fontId="3" type="noConversion"/>
  </si>
  <si>
    <t>모금자문단</t>
    <phoneticPr fontId="3" type="noConversion"/>
  </si>
  <si>
    <t>모금관리</t>
    <phoneticPr fontId="3" type="noConversion"/>
  </si>
  <si>
    <t>소계</t>
    <phoneticPr fontId="3" type="noConversion"/>
  </si>
  <si>
    <t>사업관리</t>
    <phoneticPr fontId="3" type="noConversion"/>
  </si>
  <si>
    <t>지로용지제작 및 발송비</t>
    <phoneticPr fontId="3" type="noConversion"/>
  </si>
  <si>
    <t>CMS관리비</t>
    <phoneticPr fontId="3" type="noConversion"/>
  </si>
  <si>
    <t>후원자프로그램관리비</t>
    <phoneticPr fontId="3" type="noConversion"/>
  </si>
  <si>
    <t>기타관리비(전달판,신청서 제작 등)</t>
    <phoneticPr fontId="3" type="noConversion"/>
  </si>
  <si>
    <t>후원자관리</t>
    <phoneticPr fontId="3" type="noConversion"/>
  </si>
  <si>
    <t>부활,성탄카드제작및발송</t>
  </si>
  <si>
    <t>후원자 부활성탄선물비</t>
    <phoneticPr fontId="3" type="noConversion"/>
  </si>
  <si>
    <t>후원자관리비(감사행사, 장기후원자선물 등)</t>
    <phoneticPr fontId="3" type="noConversion"/>
  </si>
  <si>
    <t>후원자우편발송비(감사카드, 영수증 등)</t>
    <phoneticPr fontId="3" type="noConversion"/>
  </si>
  <si>
    <t>자원봉사</t>
    <phoneticPr fontId="3" type="noConversion"/>
  </si>
  <si>
    <t>센터</t>
    <phoneticPr fontId="3" type="noConversion"/>
  </si>
  <si>
    <t>자원봉사 조직화
 및 활성화(운영지원)</t>
    <phoneticPr fontId="3" type="noConversion"/>
  </si>
  <si>
    <t>대외협력</t>
    <phoneticPr fontId="3" type="noConversion"/>
  </si>
  <si>
    <t>자문위원회</t>
    <phoneticPr fontId="3" type="noConversion"/>
  </si>
  <si>
    <t>리플렛</t>
    <phoneticPr fontId="3" type="noConversion"/>
  </si>
  <si>
    <t>부</t>
    <phoneticPr fontId="3" type="noConversion"/>
  </si>
  <si>
    <t>올리브의향기 발간</t>
    <phoneticPr fontId="3" type="noConversion"/>
  </si>
  <si>
    <t>행정봉사단 운영</t>
    <phoneticPr fontId="3" type="noConversion"/>
  </si>
  <si>
    <t>이웃사랑 자원봉사 캠페인</t>
    <phoneticPr fontId="3" type="noConversion"/>
  </si>
  <si>
    <t>나눔잔치</t>
    <phoneticPr fontId="3" type="noConversion"/>
  </si>
  <si>
    <t>건</t>
    <phoneticPr fontId="3" type="noConversion"/>
  </si>
  <si>
    <t>본당 자원봉사 
실태조사 및 
백서 제작</t>
    <phoneticPr fontId="3" type="noConversion"/>
  </si>
  <si>
    <t>설문지 제작</t>
    <phoneticPr fontId="3" type="noConversion"/>
  </si>
  <si>
    <t>건</t>
    <phoneticPr fontId="3" type="noConversion"/>
  </si>
  <si>
    <t>연구용역비</t>
    <phoneticPr fontId="3" type="noConversion"/>
  </si>
  <si>
    <t>인쇄 및 발송비</t>
    <phoneticPr fontId="3" type="noConversion"/>
  </si>
  <si>
    <t>자원봉사교육 
및 인력양성</t>
    <phoneticPr fontId="3" type="noConversion"/>
  </si>
  <si>
    <t>기본교육</t>
  </si>
  <si>
    <t>자료집제작</t>
    <phoneticPr fontId="3" type="noConversion"/>
  </si>
  <si>
    <t>부</t>
    <phoneticPr fontId="3" type="noConversion"/>
  </si>
  <si>
    <t>본당 자원봉사 모델링</t>
    <phoneticPr fontId="3" type="noConversion"/>
  </si>
  <si>
    <t>자원봉사 실무자교육</t>
    <phoneticPr fontId="3" type="noConversion"/>
  </si>
  <si>
    <t>본당 자원봉사 리더 교육</t>
    <phoneticPr fontId="3" type="noConversion"/>
  </si>
  <si>
    <t>강사역량강화교육</t>
    <phoneticPr fontId="3" type="noConversion"/>
  </si>
  <si>
    <t>강사모임 및 관리</t>
    <phoneticPr fontId="3" type="noConversion"/>
  </si>
  <si>
    <t>강사자격심의</t>
    <phoneticPr fontId="3" type="noConversion"/>
  </si>
  <si>
    <t>자원봉사
통합
네트워크
시스템</t>
    <phoneticPr fontId="3" type="noConversion"/>
  </si>
  <si>
    <t>등록요원양성교육</t>
    <phoneticPr fontId="3" type="noConversion"/>
  </si>
  <si>
    <t>유지보수비</t>
    <phoneticPr fontId="3" type="noConversion"/>
  </si>
  <si>
    <t>SMS 사용</t>
    <phoneticPr fontId="3" type="noConversion"/>
  </si>
  <si>
    <t>월</t>
  </si>
  <si>
    <t>재해복구</t>
    <phoneticPr fontId="3" type="noConversion"/>
  </si>
  <si>
    <t>재해복구비</t>
    <phoneticPr fontId="3" type="noConversion"/>
  </si>
  <si>
    <t>잡지출</t>
    <phoneticPr fontId="3" type="noConversion"/>
  </si>
  <si>
    <t>합계</t>
    <phoneticPr fontId="3" type="noConversion"/>
  </si>
  <si>
    <t>기타 소송경비 등</t>
    <phoneticPr fontId="3" type="noConversion"/>
  </si>
  <si>
    <t>송파위더스 장애인고용장려금</t>
    <phoneticPr fontId="3" type="noConversion"/>
  </si>
  <si>
    <t>상환금</t>
    <phoneticPr fontId="3" type="noConversion"/>
  </si>
  <si>
    <t>부채상환금</t>
    <phoneticPr fontId="3" type="noConversion"/>
  </si>
  <si>
    <t>원금상환금</t>
    <phoneticPr fontId="3" type="noConversion"/>
  </si>
  <si>
    <t>양초사업 대출 원금 상환</t>
    <phoneticPr fontId="3" type="noConversion"/>
  </si>
  <si>
    <t xml:space="preserve"> 이자지급금</t>
    <phoneticPr fontId="3" type="noConversion"/>
  </si>
  <si>
    <t>양초사업 대출 이자 등</t>
    <phoneticPr fontId="3" type="noConversion"/>
  </si>
  <si>
    <t>전출금</t>
    <phoneticPr fontId="3" type="noConversion"/>
  </si>
  <si>
    <t>전출금</t>
    <phoneticPr fontId="3" type="noConversion"/>
  </si>
  <si>
    <t>상계종합복지관</t>
    <phoneticPr fontId="3" type="noConversion"/>
  </si>
  <si>
    <t>시설전출금</t>
    <phoneticPr fontId="3" type="noConversion"/>
  </si>
  <si>
    <t>유락종합복지관</t>
    <phoneticPr fontId="3" type="noConversion"/>
  </si>
  <si>
    <t>신당종합복지관</t>
    <phoneticPr fontId="3" type="noConversion"/>
  </si>
  <si>
    <t>동작종합복지관</t>
    <phoneticPr fontId="3" type="noConversion"/>
  </si>
  <si>
    <t>등촌7종합복지관 외</t>
    <phoneticPr fontId="3" type="noConversion"/>
  </si>
  <si>
    <t>한빛종합복지관</t>
    <phoneticPr fontId="3" type="noConversion"/>
  </si>
  <si>
    <t>중곡종합복지관</t>
    <phoneticPr fontId="3" type="noConversion"/>
  </si>
  <si>
    <t>성동노인복지관</t>
    <phoneticPr fontId="3" type="noConversion"/>
  </si>
  <si>
    <t xml:space="preserve">동작노인복지관 </t>
    <phoneticPr fontId="3" type="noConversion"/>
  </si>
  <si>
    <t>금천노인복지관</t>
    <phoneticPr fontId="3" type="noConversion"/>
  </si>
  <si>
    <t>시설전출금</t>
    <phoneticPr fontId="3" type="noConversion"/>
  </si>
  <si>
    <t>양천어르신요양센터</t>
    <phoneticPr fontId="3" type="noConversion"/>
  </si>
  <si>
    <t>서초노인요양센터</t>
    <phoneticPr fontId="3" type="noConversion"/>
  </si>
  <si>
    <t>고덕양로원</t>
    <phoneticPr fontId="3" type="noConversion"/>
  </si>
  <si>
    <t>서초한우리 외 부설</t>
    <phoneticPr fontId="3" type="noConversion"/>
  </si>
  <si>
    <t>중구장애인복지관</t>
    <phoneticPr fontId="3" type="noConversion"/>
  </si>
  <si>
    <t>평화로운 집</t>
    <phoneticPr fontId="3" type="noConversion"/>
  </si>
  <si>
    <t>&lt;수탁종료&gt;</t>
    <phoneticPr fontId="3" type="noConversion"/>
  </si>
  <si>
    <t>은혜로운 집</t>
    <phoneticPr fontId="3" type="noConversion"/>
  </si>
  <si>
    <t>은평의 마을</t>
    <phoneticPr fontId="3" type="noConversion"/>
  </si>
  <si>
    <t>강서직업재활센터</t>
    <phoneticPr fontId="3" type="noConversion"/>
  </si>
  <si>
    <t>x</t>
    <phoneticPr fontId="3" type="noConversion"/>
  </si>
  <si>
    <t>사랑손보호작업</t>
    <phoneticPr fontId="3" type="noConversion"/>
  </si>
  <si>
    <t>서울시여성보호센터</t>
    <phoneticPr fontId="3" type="noConversion"/>
  </si>
  <si>
    <t>&lt;수탁종료&gt;</t>
    <phoneticPr fontId="3" type="noConversion"/>
  </si>
  <si>
    <t>강서푸드마켓</t>
    <phoneticPr fontId="3" type="noConversion"/>
  </si>
  <si>
    <t>성북푸드마켓</t>
    <phoneticPr fontId="3" type="noConversion"/>
  </si>
  <si>
    <t>구로구육아종합지원센터</t>
    <phoneticPr fontId="3" type="noConversion"/>
  </si>
  <si>
    <t>다산어린이집</t>
    <phoneticPr fontId="3" type="noConversion"/>
  </si>
  <si>
    <t>도곡어린이집</t>
    <phoneticPr fontId="3" type="noConversion"/>
  </si>
  <si>
    <t>동화나라어린이집</t>
    <phoneticPr fontId="3" type="noConversion"/>
  </si>
  <si>
    <t>마천어린이집</t>
    <phoneticPr fontId="3" type="noConversion"/>
  </si>
  <si>
    <t>목동어린이집</t>
    <phoneticPr fontId="3" type="noConversion"/>
  </si>
  <si>
    <t>방배어린이집</t>
    <phoneticPr fontId="3" type="noConversion"/>
  </si>
  <si>
    <t>베들레헴어린이집</t>
    <phoneticPr fontId="3" type="noConversion"/>
  </si>
  <si>
    <t>보미나어린이집</t>
    <phoneticPr fontId="3" type="noConversion"/>
  </si>
  <si>
    <t>상일어린이집</t>
    <phoneticPr fontId="3" type="noConversion"/>
  </si>
  <si>
    <t>쌍문2동어린이집</t>
    <phoneticPr fontId="3" type="noConversion"/>
  </si>
  <si>
    <t>서초3단지어린이집</t>
    <phoneticPr fontId="3" type="noConversion"/>
  </si>
  <si>
    <t>성모(논현)어린이집</t>
    <phoneticPr fontId="3" type="noConversion"/>
  </si>
  <si>
    <t>성모(등촌)어린이집</t>
    <phoneticPr fontId="3" type="noConversion"/>
  </si>
  <si>
    <t>송화어린이집</t>
    <phoneticPr fontId="3" type="noConversion"/>
  </si>
  <si>
    <t>약수어린이집</t>
    <phoneticPr fontId="3" type="noConversion"/>
  </si>
  <si>
    <t>예다움보듬이나눔이어린이집</t>
    <phoneticPr fontId="3" type="noConversion"/>
  </si>
  <si>
    <t>원당어린이집</t>
    <phoneticPr fontId="3" type="noConversion"/>
  </si>
  <si>
    <t>한빛어린이집</t>
    <phoneticPr fontId="3" type="noConversion"/>
  </si>
  <si>
    <t>해그린어린이집</t>
    <phoneticPr fontId="3" type="noConversion"/>
  </si>
  <si>
    <t>해든어린이집</t>
    <phoneticPr fontId="3" type="noConversion"/>
  </si>
  <si>
    <t>해뜨락어린이집</t>
    <phoneticPr fontId="3" type="noConversion"/>
  </si>
  <si>
    <t>연화어린이집</t>
    <phoneticPr fontId="3" type="noConversion"/>
  </si>
  <si>
    <t>은도어린이집</t>
    <phoneticPr fontId="3" type="noConversion"/>
  </si>
  <si>
    <t>프란치스코어린이집</t>
    <phoneticPr fontId="3" type="noConversion"/>
  </si>
  <si>
    <t>시설전출후원금</t>
    <phoneticPr fontId="3" type="noConversion"/>
  </si>
  <si>
    <t>화해의집 쉼자리</t>
    <phoneticPr fontId="3" type="noConversion"/>
  </si>
  <si>
    <t>나자로보호작업장</t>
    <phoneticPr fontId="3" type="noConversion"/>
  </si>
  <si>
    <t>장애인고용장려금</t>
    <phoneticPr fontId="3" type="noConversion"/>
  </si>
  <si>
    <t>바오로교실작업장</t>
    <phoneticPr fontId="3" type="noConversion"/>
  </si>
  <si>
    <t>비둘기보호작업장</t>
    <phoneticPr fontId="3" type="noConversion"/>
  </si>
  <si>
    <t>성지보호작업장</t>
    <phoneticPr fontId="3" type="noConversion"/>
  </si>
  <si>
    <t>혜화동데이케어</t>
    <phoneticPr fontId="3" type="noConversion"/>
  </si>
  <si>
    <t>성가정노인복지관</t>
    <phoneticPr fontId="3" type="noConversion"/>
  </si>
  <si>
    <t>시설전출금+시설전출후원금</t>
    <phoneticPr fontId="3" type="noConversion"/>
  </si>
  <si>
    <t>동선동청소년공부방</t>
    <phoneticPr fontId="3" type="noConversion"/>
  </si>
  <si>
    <t>희망의집</t>
    <phoneticPr fontId="3" type="noConversion"/>
  </si>
  <si>
    <t>소규모시설전출금</t>
    <phoneticPr fontId="3" type="noConversion"/>
  </si>
  <si>
    <t>2019년부터 시행 예정</t>
    <phoneticPr fontId="3" type="noConversion"/>
  </si>
  <si>
    <t>시설전출금
(후원금)</t>
    <phoneticPr fontId="3" type="noConversion"/>
  </si>
  <si>
    <t>시설지정기탁</t>
    <phoneticPr fontId="3" type="noConversion"/>
  </si>
  <si>
    <t>햇빛자리</t>
    <phoneticPr fontId="3" type="noConversion"/>
  </si>
  <si>
    <t>신망애의집</t>
    <phoneticPr fontId="3" type="noConversion"/>
  </si>
  <si>
    <t>꿈손단기보호시설</t>
    <phoneticPr fontId="3" type="noConversion"/>
  </si>
  <si>
    <t>바오로교실주간보호</t>
    <phoneticPr fontId="3" type="noConversion"/>
  </si>
  <si>
    <t>헬렌켈러단기거주</t>
    <phoneticPr fontId="3" type="noConversion"/>
  </si>
  <si>
    <t>로사리아공동생활</t>
    <phoneticPr fontId="3" type="noConversion"/>
  </si>
  <si>
    <t>루치아공동생활</t>
    <phoneticPr fontId="3" type="noConversion"/>
  </si>
  <si>
    <t>마로니에공동생활</t>
    <phoneticPr fontId="3" type="noConversion"/>
  </si>
  <si>
    <t>다사랑공동생활</t>
    <phoneticPr fontId="3" type="noConversion"/>
  </si>
  <si>
    <t>다향공동생활</t>
    <phoneticPr fontId="3" type="noConversion"/>
  </si>
  <si>
    <t>갈현동성당데이</t>
    <phoneticPr fontId="3" type="noConversion"/>
  </si>
  <si>
    <t>구파발성당데이</t>
    <phoneticPr fontId="3" type="noConversion"/>
  </si>
  <si>
    <t>천호동성당데이</t>
    <phoneticPr fontId="3" type="noConversion"/>
  </si>
  <si>
    <t>고척동성당데이</t>
    <phoneticPr fontId="3" type="noConversion"/>
  </si>
  <si>
    <t>신당동성당데이</t>
    <phoneticPr fontId="3" type="noConversion"/>
  </si>
  <si>
    <t>시흥4동성당데이</t>
    <phoneticPr fontId="3" type="noConversion"/>
  </si>
  <si>
    <t>신림성모성당데이</t>
    <phoneticPr fontId="3" type="noConversion"/>
  </si>
  <si>
    <t>금호동성당데이</t>
    <phoneticPr fontId="3" type="noConversion"/>
  </si>
  <si>
    <t>행운동성당데이</t>
    <phoneticPr fontId="3" type="noConversion"/>
  </si>
  <si>
    <t>왕십리성당데이</t>
    <phoneticPr fontId="3" type="noConversion"/>
  </si>
  <si>
    <t>마음자리</t>
    <phoneticPr fontId="3" type="noConversion"/>
  </si>
  <si>
    <t>성가정입양원</t>
    <phoneticPr fontId="3" type="noConversion"/>
  </si>
  <si>
    <t>샛별지역아동센터</t>
    <phoneticPr fontId="3" type="noConversion"/>
  </si>
  <si>
    <t>우리집공동체</t>
    <phoneticPr fontId="3" type="noConversion"/>
  </si>
  <si>
    <t>푸른보호작업장</t>
    <phoneticPr fontId="3" type="noConversion"/>
  </si>
  <si>
    <t>예비비</t>
    <phoneticPr fontId="3" type="noConversion"/>
  </si>
  <si>
    <t>및 기타</t>
    <phoneticPr fontId="3" type="noConversion"/>
  </si>
  <si>
    <t>예비비
및 기타</t>
    <phoneticPr fontId="3" type="noConversion"/>
  </si>
  <si>
    <t>예비비</t>
    <phoneticPr fontId="3" type="noConversion"/>
  </si>
  <si>
    <t>비지정후원 예비비</t>
    <phoneticPr fontId="3" type="noConversion"/>
  </si>
  <si>
    <t>지정후원예비비</t>
    <phoneticPr fontId="3" type="noConversion"/>
  </si>
  <si>
    <t>기타예비비</t>
    <phoneticPr fontId="3" type="noConversion"/>
  </si>
  <si>
    <t>반환금</t>
    <phoneticPr fontId="3" type="noConversion"/>
  </si>
  <si>
    <t>한마음지원금 반환</t>
    <phoneticPr fontId="3" type="noConversion"/>
  </si>
  <si>
    <t>이월금</t>
    <phoneticPr fontId="3" type="noConversion"/>
  </si>
  <si>
    <t>차년도이월금</t>
    <phoneticPr fontId="3" type="noConversion"/>
  </si>
  <si>
    <t>이월금(비지정후원)</t>
  </si>
  <si>
    <t>비지정후원금</t>
    <phoneticPr fontId="3" type="noConversion"/>
  </si>
  <si>
    <t>이월금(지정후원)</t>
  </si>
  <si>
    <t>지정후원금</t>
    <phoneticPr fontId="3" type="noConversion"/>
  </si>
  <si>
    <t>이월금(자부담)</t>
  </si>
  <si>
    <t>이월금(기본재산)</t>
  </si>
  <si>
    <t xml:space="preserve">기본재산 </t>
    <phoneticPr fontId="3" type="noConversion"/>
  </si>
  <si>
    <t>이월금(보조금)</t>
  </si>
  <si>
    <t xml:space="preserve">보조금 </t>
    <phoneticPr fontId="3" type="noConversion"/>
  </si>
  <si>
    <r>
      <t>산출내역</t>
    </r>
    <r>
      <rPr>
        <sz val="11"/>
        <rFont val="맑은 고딕"/>
        <family val="3"/>
        <charset val="129"/>
      </rPr>
      <t xml:space="preserve">(단위: 원) </t>
    </r>
    <phoneticPr fontId="3" type="noConversion"/>
  </si>
  <si>
    <t>시설전출금+시설전출후원금</t>
    <phoneticPr fontId="3" type="noConversion"/>
  </si>
  <si>
    <r>
      <t>산출내역</t>
    </r>
    <r>
      <rPr>
        <sz val="10"/>
        <rFont val="맑은 고딕"/>
        <family val="3"/>
        <charset val="129"/>
      </rPr>
      <t>(단위: 원)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</si>
</sst>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-* #,##0_-;\-* #,##0_-;_-* &quot;-&quot;_-;_-@_-"/>
    <numFmt numFmtId="43" formatCode="_-* #,##0.00_-;\-* #,##0.00_-;_-* &quot;-&quot;??_-;_-@_-"/>
    <numFmt numFmtId="176" formatCode="#,##0.0"/>
    <numFmt numFmtId="177" formatCode="#,##0_ "/>
    <numFmt numFmtId="178" formatCode="#,##0.0_ "/>
    <numFmt numFmtId="179" formatCode="0.0%"/>
    <numFmt numFmtId="180" formatCode="0.000%"/>
    <numFmt numFmtId="181" formatCode="0.0_ "/>
    <numFmt numFmtId="182" formatCode="0.0"/>
  </numFmts>
  <fonts count="25">
    <font>
      <sz val="11"/>
      <color theme="1"/>
      <name val="맑은 고딕"/>
      <family val="3"/>
      <charset val="129"/>
      <scheme val="minor"/>
    </font>
    <font>
      <b/>
      <sz val="18"/>
      <name val="굴림체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맑은 고딕"/>
      <family val="3"/>
      <charset val="129"/>
    </font>
    <font>
      <b/>
      <sz val="14"/>
      <name val="맑은 고딕"/>
      <family val="3"/>
      <charset val="129"/>
      <scheme val="minor"/>
    </font>
    <font>
      <b/>
      <sz val="11"/>
      <name val="굴림체"/>
      <family val="3"/>
      <charset val="129"/>
    </font>
    <font>
      <b/>
      <sz val="12"/>
      <name val="맑은 고딕"/>
      <family val="3"/>
      <charset val="129"/>
    </font>
    <font>
      <sz val="10"/>
      <name val="맑은 고딕"/>
      <family val="3"/>
      <charset val="129"/>
    </font>
    <font>
      <sz val="9"/>
      <name val="맑은 고딕"/>
      <family val="3"/>
      <charset val="129"/>
    </font>
    <font>
      <b/>
      <sz val="10"/>
      <name val="맑은 고딕"/>
      <family val="3"/>
      <charset val="129"/>
    </font>
    <font>
      <b/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</font>
    <font>
      <sz val="12"/>
      <name val="맑은 고딕"/>
      <family val="3"/>
      <charset val="129"/>
    </font>
    <font>
      <sz val="10"/>
      <name val="굴림체"/>
      <family val="3"/>
      <charset val="129"/>
    </font>
    <font>
      <b/>
      <sz val="9"/>
      <name val="맑은 고딕"/>
      <family val="3"/>
      <charset val="129"/>
    </font>
    <font>
      <b/>
      <sz val="10"/>
      <name val="굴림체"/>
      <family val="3"/>
      <charset val="129"/>
    </font>
    <font>
      <sz val="9"/>
      <color indexed="8"/>
      <name val="굴림체"/>
      <family val="3"/>
      <charset val="129"/>
    </font>
    <font>
      <b/>
      <sz val="14"/>
      <name val="굴림체"/>
      <family val="3"/>
      <charset val="129"/>
    </font>
    <font>
      <b/>
      <sz val="7.5"/>
      <name val="굴림체"/>
      <family val="3"/>
      <charset val="129"/>
    </font>
    <font>
      <b/>
      <sz val="8"/>
      <name val="굴림체"/>
      <family val="3"/>
      <charset val="129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3"/>
        <bgColor indexed="64"/>
      </patternFill>
    </fill>
  </fills>
  <borders count="8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9" fillId="0" borderId="0"/>
    <xf numFmtId="9" fontId="5" fillId="0" borderId="0" applyFont="0" applyFill="0" applyBorder="0" applyAlignment="0" applyProtection="0">
      <alignment vertical="center"/>
    </xf>
  </cellStyleXfs>
  <cellXfs count="763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>
      <alignment vertical="center"/>
    </xf>
    <xf numFmtId="41" fontId="6" fillId="0" borderId="0" xfId="1" applyFont="1">
      <alignment vertical="center"/>
    </xf>
    <xf numFmtId="0" fontId="1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3" fontId="8" fillId="0" borderId="0" xfId="1" applyNumberFormat="1" applyFont="1" applyFill="1" applyBorder="1" applyAlignment="1">
      <alignment horizontal="right" vertical="center"/>
    </xf>
    <xf numFmtId="176" fontId="8" fillId="0" borderId="0" xfId="0" applyNumberFormat="1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41" fontId="9" fillId="0" borderId="4" xfId="1" applyFont="1" applyBorder="1" applyAlignment="1">
      <alignment horizontal="center" vertical="center" wrapText="1"/>
    </xf>
    <xf numFmtId="41" fontId="9" fillId="0" borderId="2" xfId="2" applyFont="1" applyFill="1" applyBorder="1" applyAlignment="1">
      <alignment horizontal="center" vertical="center" wrapText="1"/>
    </xf>
    <xf numFmtId="41" fontId="9" fillId="0" borderId="5" xfId="1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41" fontId="9" fillId="0" borderId="11" xfId="1" applyFont="1" applyBorder="1" applyAlignment="1">
      <alignment horizontal="center" vertical="center" wrapText="1"/>
    </xf>
    <xf numFmtId="41" fontId="9" fillId="0" borderId="9" xfId="2" applyFont="1" applyFill="1" applyBorder="1" applyAlignment="1">
      <alignment horizontal="center" vertical="center" wrapText="1"/>
    </xf>
    <xf numFmtId="3" fontId="9" fillId="0" borderId="12" xfId="1" applyNumberFormat="1" applyFont="1" applyFill="1" applyBorder="1" applyAlignment="1">
      <alignment horizontal="center" vertical="center"/>
    </xf>
    <xf numFmtId="176" fontId="9" fillId="0" borderId="12" xfId="1" applyNumberFormat="1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41" fontId="9" fillId="0" borderId="15" xfId="1" applyFont="1" applyBorder="1" applyAlignment="1">
      <alignment horizontal="center" vertical="center"/>
    </xf>
    <xf numFmtId="41" fontId="9" fillId="0" borderId="18" xfId="2" applyFont="1" applyFill="1" applyBorder="1" applyAlignment="1">
      <alignment horizontal="center" vertical="center"/>
    </xf>
    <xf numFmtId="3" fontId="9" fillId="0" borderId="16" xfId="1" applyNumberFormat="1" applyFont="1" applyFill="1" applyBorder="1" applyAlignment="1">
      <alignment horizontal="right" vertical="center"/>
    </xf>
    <xf numFmtId="176" fontId="9" fillId="0" borderId="16" xfId="1" applyNumberFormat="1" applyFont="1" applyBorder="1" applyAlignment="1">
      <alignment horizontal="right" vertical="center"/>
    </xf>
    <xf numFmtId="0" fontId="11" fillId="0" borderId="19" xfId="0" applyFont="1" applyBorder="1">
      <alignment vertical="center"/>
    </xf>
    <xf numFmtId="0" fontId="11" fillId="0" borderId="19" xfId="0" applyFont="1" applyBorder="1" applyAlignment="1">
      <alignment horizontal="center" vertical="center"/>
    </xf>
    <xf numFmtId="41" fontId="12" fillId="0" borderId="19" xfId="0" applyNumberFormat="1" applyFont="1" applyBorder="1">
      <alignment vertical="center"/>
    </xf>
    <xf numFmtId="0" fontId="12" fillId="0" borderId="20" xfId="0" applyFont="1" applyBorder="1">
      <alignment vertical="center"/>
    </xf>
    <xf numFmtId="0" fontId="13" fillId="0" borderId="21" xfId="0" applyFont="1" applyBorder="1" applyAlignment="1">
      <alignment horizontal="center" vertical="center"/>
    </xf>
    <xf numFmtId="0" fontId="14" fillId="0" borderId="22" xfId="0" applyFont="1" applyBorder="1" applyAlignment="1">
      <alignment horizontal="center" vertical="center"/>
    </xf>
    <xf numFmtId="0" fontId="14" fillId="0" borderId="23" xfId="0" applyFont="1" applyBorder="1" applyAlignment="1">
      <alignment horizontal="center" vertical="center"/>
    </xf>
    <xf numFmtId="41" fontId="14" fillId="0" borderId="24" xfId="1" applyFont="1" applyBorder="1" applyAlignment="1">
      <alignment horizontal="center" vertical="center"/>
    </xf>
    <xf numFmtId="41" fontId="14" fillId="0" borderId="21" xfId="1" applyFont="1" applyFill="1" applyBorder="1" applyAlignment="1">
      <alignment horizontal="center" vertical="center"/>
    </xf>
    <xf numFmtId="41" fontId="14" fillId="0" borderId="25" xfId="2" applyFont="1" applyFill="1" applyBorder="1" applyAlignment="1">
      <alignment horizontal="center" vertical="center"/>
    </xf>
    <xf numFmtId="3" fontId="14" fillId="0" borderId="26" xfId="1" applyNumberFormat="1" applyFont="1" applyFill="1" applyBorder="1" applyAlignment="1">
      <alignment horizontal="right" vertical="center"/>
    </xf>
    <xf numFmtId="176" fontId="14" fillId="0" borderId="26" xfId="1" applyNumberFormat="1" applyFont="1" applyBorder="1" applyAlignment="1">
      <alignment horizontal="right" vertical="center"/>
    </xf>
    <xf numFmtId="0" fontId="11" fillId="0" borderId="0" xfId="0" applyFont="1" applyBorder="1">
      <alignment vertical="center"/>
    </xf>
    <xf numFmtId="0" fontId="11" fillId="0" borderId="0" xfId="0" applyFont="1" applyBorder="1" applyAlignment="1">
      <alignment horizontal="center" vertical="center"/>
    </xf>
    <xf numFmtId="41" fontId="12" fillId="0" borderId="0" xfId="0" applyNumberFormat="1" applyFont="1" applyBorder="1">
      <alignment vertical="center"/>
    </xf>
    <xf numFmtId="0" fontId="12" fillId="0" borderId="27" xfId="0" applyFont="1" applyBorder="1">
      <alignment vertical="center"/>
    </xf>
    <xf numFmtId="0" fontId="10" fillId="0" borderId="0" xfId="0" applyFont="1">
      <alignment vertical="center"/>
    </xf>
    <xf numFmtId="41" fontId="10" fillId="0" borderId="0" xfId="1" applyFont="1">
      <alignment vertical="center"/>
    </xf>
    <xf numFmtId="0" fontId="13" fillId="0" borderId="28" xfId="0" applyFont="1" applyBorder="1" applyAlignment="1">
      <alignment horizontal="center" vertical="center"/>
    </xf>
    <xf numFmtId="0" fontId="15" fillId="0" borderId="29" xfId="0" applyFont="1" applyBorder="1" applyAlignment="1">
      <alignment horizontal="center" vertical="center"/>
    </xf>
    <xf numFmtId="41" fontId="6" fillId="0" borderId="30" xfId="1" applyFont="1" applyBorder="1" applyAlignment="1">
      <alignment horizontal="center" vertical="center"/>
    </xf>
    <xf numFmtId="41" fontId="6" fillId="0" borderId="31" xfId="1" applyNumberFormat="1" applyFont="1" applyFill="1" applyBorder="1" applyAlignment="1">
      <alignment horizontal="center" vertical="center"/>
    </xf>
    <xf numFmtId="41" fontId="15" fillId="0" borderId="32" xfId="2" applyFont="1" applyFill="1" applyBorder="1" applyAlignment="1">
      <alignment horizontal="center" vertical="center"/>
    </xf>
    <xf numFmtId="3" fontId="6" fillId="0" borderId="33" xfId="1" applyNumberFormat="1" applyFont="1" applyFill="1" applyBorder="1" applyAlignment="1">
      <alignment horizontal="right" vertical="center"/>
    </xf>
    <xf numFmtId="176" fontId="6" fillId="0" borderId="33" xfId="1" applyNumberFormat="1" applyFont="1" applyBorder="1" applyAlignment="1">
      <alignment horizontal="right" vertical="center"/>
    </xf>
    <xf numFmtId="0" fontId="11" fillId="0" borderId="34" xfId="0" applyFont="1" applyBorder="1">
      <alignment vertical="center"/>
    </xf>
    <xf numFmtId="0" fontId="11" fillId="0" borderId="34" xfId="0" applyFont="1" applyBorder="1" applyAlignment="1">
      <alignment horizontal="center" vertical="center"/>
    </xf>
    <xf numFmtId="41" fontId="10" fillId="0" borderId="34" xfId="0" applyNumberFormat="1" applyFont="1" applyBorder="1">
      <alignment vertical="center"/>
    </xf>
    <xf numFmtId="0" fontId="10" fillId="0" borderId="35" xfId="0" applyFont="1" applyBorder="1">
      <alignment vertical="center"/>
    </xf>
    <xf numFmtId="0" fontId="4" fillId="0" borderId="21" xfId="0" applyFont="1" applyBorder="1" applyAlignment="1">
      <alignment horizontal="center" vertical="center"/>
    </xf>
    <xf numFmtId="0" fontId="13" fillId="0" borderId="22" xfId="0" applyFont="1" applyBorder="1" applyAlignment="1">
      <alignment horizontal="center" vertical="center"/>
    </xf>
    <xf numFmtId="0" fontId="10" fillId="0" borderId="36" xfId="0" applyFont="1" applyBorder="1" applyAlignment="1">
      <alignment horizontal="center" vertical="center"/>
    </xf>
    <xf numFmtId="41" fontId="6" fillId="0" borderId="30" xfId="1" applyFont="1" applyBorder="1" applyAlignment="1">
      <alignment horizontal="center" vertical="center"/>
    </xf>
    <xf numFmtId="41" fontId="6" fillId="0" borderId="31" xfId="1" applyFont="1" applyFill="1" applyBorder="1" applyAlignment="1">
      <alignment horizontal="center" vertical="center"/>
    </xf>
    <xf numFmtId="41" fontId="6" fillId="0" borderId="32" xfId="2" applyFont="1" applyFill="1" applyBorder="1" applyAlignment="1">
      <alignment horizontal="center" vertical="center"/>
    </xf>
    <xf numFmtId="177" fontId="6" fillId="0" borderId="28" xfId="1" applyNumberFormat="1" applyFont="1" applyFill="1" applyBorder="1" applyAlignment="1">
      <alignment horizontal="right" vertical="center"/>
    </xf>
    <xf numFmtId="178" fontId="6" fillId="0" borderId="28" xfId="0" applyNumberFormat="1" applyFont="1" applyBorder="1" applyAlignment="1">
      <alignment horizontal="right" vertical="center"/>
    </xf>
    <xf numFmtId="0" fontId="10" fillId="0" borderId="29" xfId="0" applyFont="1" applyBorder="1" applyAlignment="1">
      <alignment horizontal="left" vertical="center"/>
    </xf>
    <xf numFmtId="41" fontId="10" fillId="0" borderId="34" xfId="1" applyFont="1" applyBorder="1">
      <alignment vertical="center"/>
    </xf>
    <xf numFmtId="0" fontId="10" fillId="0" borderId="34" xfId="0" applyFont="1" applyBorder="1" applyAlignment="1">
      <alignment horizontal="center" vertical="center"/>
    </xf>
    <xf numFmtId="0" fontId="10" fillId="0" borderId="34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10" fillId="0" borderId="37" xfId="0" applyFont="1" applyBorder="1" applyAlignment="1">
      <alignment horizontal="center" vertical="center"/>
    </xf>
    <xf numFmtId="41" fontId="6" fillId="0" borderId="24" xfId="1" applyFont="1" applyBorder="1" applyAlignment="1">
      <alignment horizontal="center" vertical="center"/>
    </xf>
    <xf numFmtId="41" fontId="6" fillId="0" borderId="21" xfId="1" applyFont="1" applyFill="1" applyBorder="1" applyAlignment="1">
      <alignment horizontal="center" vertical="center"/>
    </xf>
    <xf numFmtId="41" fontId="6" fillId="0" borderId="25" xfId="2" applyFont="1" applyFill="1" applyBorder="1" applyAlignment="1">
      <alignment horizontal="center" vertical="center"/>
    </xf>
    <xf numFmtId="177" fontId="6" fillId="0" borderId="22" xfId="1" applyNumberFormat="1" applyFont="1" applyFill="1" applyBorder="1" applyAlignment="1">
      <alignment horizontal="right" vertical="center"/>
    </xf>
    <xf numFmtId="178" fontId="6" fillId="0" borderId="22" xfId="0" applyNumberFormat="1" applyFont="1" applyBorder="1" applyAlignment="1">
      <alignment horizontal="right" vertical="center"/>
    </xf>
    <xf numFmtId="0" fontId="10" fillId="0" borderId="23" xfId="0" applyFont="1" applyBorder="1" applyAlignment="1">
      <alignment horizontal="left" vertical="center"/>
    </xf>
    <xf numFmtId="41" fontId="10" fillId="0" borderId="0" xfId="2" applyFont="1" applyBorder="1" applyAlignment="1">
      <alignment vertical="center"/>
    </xf>
    <xf numFmtId="0" fontId="10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41" fontId="10" fillId="0" borderId="0" xfId="2" applyFont="1" applyBorder="1">
      <alignment vertical="center"/>
    </xf>
    <xf numFmtId="0" fontId="10" fillId="0" borderId="27" xfId="0" applyFont="1" applyBorder="1">
      <alignment vertical="center"/>
    </xf>
    <xf numFmtId="41" fontId="6" fillId="0" borderId="38" xfId="2" applyFont="1" applyFill="1" applyBorder="1" applyAlignment="1">
      <alignment horizontal="center" vertical="center"/>
    </xf>
    <xf numFmtId="0" fontId="10" fillId="0" borderId="39" xfId="0" applyFont="1" applyBorder="1" applyAlignment="1">
      <alignment horizontal="center" vertical="center"/>
    </xf>
    <xf numFmtId="41" fontId="6" fillId="0" borderId="40" xfId="1" applyFont="1" applyBorder="1" applyAlignment="1">
      <alignment horizontal="center" vertical="center"/>
    </xf>
    <xf numFmtId="41" fontId="6" fillId="0" borderId="41" xfId="1" applyFont="1" applyFill="1" applyBorder="1" applyAlignment="1">
      <alignment horizontal="center" vertical="center"/>
    </xf>
    <xf numFmtId="177" fontId="6" fillId="0" borderId="42" xfId="1" applyNumberFormat="1" applyFont="1" applyFill="1" applyBorder="1" applyAlignment="1">
      <alignment horizontal="right" vertical="center"/>
    </xf>
    <xf numFmtId="178" fontId="6" fillId="0" borderId="42" xfId="0" applyNumberFormat="1" applyFont="1" applyBorder="1" applyAlignment="1">
      <alignment horizontal="right" vertical="center"/>
    </xf>
    <xf numFmtId="3" fontId="6" fillId="0" borderId="28" xfId="1" applyNumberFormat="1" applyFont="1" applyFill="1" applyBorder="1" applyAlignment="1">
      <alignment horizontal="right" vertical="center"/>
    </xf>
    <xf numFmtId="176" fontId="6" fillId="0" borderId="28" xfId="0" applyNumberFormat="1" applyFont="1" applyBorder="1" applyAlignment="1">
      <alignment horizontal="right" vertical="center"/>
    </xf>
    <xf numFmtId="3" fontId="6" fillId="0" borderId="22" xfId="1" applyNumberFormat="1" applyFont="1" applyFill="1" applyBorder="1" applyAlignment="1">
      <alignment horizontal="right" vertical="center"/>
    </xf>
    <xf numFmtId="176" fontId="6" fillId="0" borderId="22" xfId="0" applyNumberFormat="1" applyFont="1" applyBorder="1" applyAlignment="1">
      <alignment horizontal="right" vertical="center"/>
    </xf>
    <xf numFmtId="41" fontId="10" fillId="0" borderId="0" xfId="1" applyFont="1" applyBorder="1">
      <alignment vertical="center"/>
    </xf>
    <xf numFmtId="0" fontId="10" fillId="0" borderId="0" xfId="0" quotePrefix="1" applyFont="1" applyBorder="1" applyAlignment="1">
      <alignment horizontal="center" vertical="center"/>
    </xf>
    <xf numFmtId="0" fontId="10" fillId="0" borderId="36" xfId="0" applyFont="1" applyBorder="1" applyAlignment="1">
      <alignment horizontal="center" vertical="center" wrapText="1"/>
    </xf>
    <xf numFmtId="41" fontId="6" fillId="0" borderId="28" xfId="2" applyFont="1" applyFill="1" applyBorder="1" applyAlignment="1">
      <alignment horizontal="center" vertical="center"/>
    </xf>
    <xf numFmtId="176" fontId="6" fillId="0" borderId="28" xfId="1" applyNumberFormat="1" applyFont="1" applyBorder="1" applyAlignment="1">
      <alignment horizontal="right" vertical="center"/>
    </xf>
    <xf numFmtId="0" fontId="10" fillId="0" borderId="37" xfId="0" applyFont="1" applyBorder="1" applyAlignment="1">
      <alignment horizontal="center" vertical="center" wrapText="1"/>
    </xf>
    <xf numFmtId="41" fontId="6" fillId="0" borderId="22" xfId="2" applyFont="1" applyFill="1" applyBorder="1" applyAlignment="1">
      <alignment horizontal="center" vertical="center"/>
    </xf>
    <xf numFmtId="176" fontId="6" fillId="0" borderId="22" xfId="1" applyNumberFormat="1" applyFont="1" applyBorder="1" applyAlignment="1">
      <alignment horizontal="right" vertical="center"/>
    </xf>
    <xf numFmtId="0" fontId="16" fillId="0" borderId="34" xfId="0" applyFont="1" applyBorder="1" applyAlignment="1">
      <alignment horizontal="center" vertical="center"/>
    </xf>
    <xf numFmtId="41" fontId="10" fillId="0" borderId="34" xfId="2" applyFont="1" applyBorder="1">
      <alignment vertical="center"/>
    </xf>
    <xf numFmtId="0" fontId="13" fillId="0" borderId="31" xfId="0" applyFont="1" applyBorder="1" applyAlignment="1">
      <alignment horizontal="center" vertical="center"/>
    </xf>
    <xf numFmtId="0" fontId="14" fillId="0" borderId="33" xfId="0" applyFont="1" applyBorder="1" applyAlignment="1">
      <alignment horizontal="center" vertical="center"/>
    </xf>
    <xf numFmtId="0" fontId="14" fillId="0" borderId="44" xfId="0" applyFont="1" applyBorder="1" applyAlignment="1">
      <alignment horizontal="center" vertical="center"/>
    </xf>
    <xf numFmtId="41" fontId="14" fillId="0" borderId="45" xfId="1" applyFont="1" applyBorder="1" applyAlignment="1">
      <alignment horizontal="center" vertical="center"/>
    </xf>
    <xf numFmtId="41" fontId="14" fillId="0" borderId="46" xfId="1" applyFont="1" applyFill="1" applyBorder="1" applyAlignment="1">
      <alignment horizontal="center" vertical="center"/>
    </xf>
    <xf numFmtId="41" fontId="14" fillId="0" borderId="33" xfId="2" applyFont="1" applyFill="1" applyBorder="1" applyAlignment="1">
      <alignment horizontal="center" vertical="center"/>
    </xf>
    <xf numFmtId="3" fontId="14" fillId="0" borderId="33" xfId="1" applyNumberFormat="1" applyFont="1" applyFill="1" applyBorder="1" applyAlignment="1">
      <alignment horizontal="right" vertical="center"/>
    </xf>
    <xf numFmtId="176" fontId="14" fillId="0" borderId="33" xfId="1" applyNumberFormat="1" applyFont="1" applyBorder="1" applyAlignment="1">
      <alignment horizontal="right" vertical="center"/>
    </xf>
    <xf numFmtId="0" fontId="10" fillId="0" borderId="47" xfId="0" applyFont="1" applyBorder="1">
      <alignment vertical="center"/>
    </xf>
    <xf numFmtId="0" fontId="10" fillId="0" borderId="47" xfId="0" applyFont="1" applyBorder="1" applyAlignment="1">
      <alignment horizontal="center" vertical="center"/>
    </xf>
    <xf numFmtId="41" fontId="12" fillId="0" borderId="47" xfId="0" applyNumberFormat="1" applyFont="1" applyBorder="1">
      <alignment vertical="center"/>
    </xf>
    <xf numFmtId="0" fontId="12" fillId="0" borderId="48" xfId="0" applyFont="1" applyBorder="1">
      <alignment vertical="center"/>
    </xf>
    <xf numFmtId="0" fontId="15" fillId="0" borderId="23" xfId="0" applyFont="1" applyBorder="1" applyAlignment="1">
      <alignment horizontal="center" vertical="center"/>
    </xf>
    <xf numFmtId="41" fontId="6" fillId="0" borderId="24" xfId="1" applyFont="1" applyBorder="1" applyAlignment="1">
      <alignment horizontal="center" vertical="center"/>
    </xf>
    <xf numFmtId="41" fontId="6" fillId="0" borderId="41" xfId="1" applyFont="1" applyBorder="1" applyAlignment="1">
      <alignment horizontal="center" vertical="center"/>
    </xf>
    <xf numFmtId="41" fontId="15" fillId="0" borderId="42" xfId="2" applyFont="1" applyFill="1" applyBorder="1" applyAlignment="1">
      <alignment horizontal="center" vertical="center"/>
    </xf>
    <xf numFmtId="3" fontId="6" fillId="0" borderId="42" xfId="1" applyNumberFormat="1" applyFont="1" applyFill="1" applyBorder="1" applyAlignment="1">
      <alignment horizontal="right" vertical="center"/>
    </xf>
    <xf numFmtId="0" fontId="10" fillId="0" borderId="0" xfId="0" applyFont="1" applyBorder="1">
      <alignment vertical="center"/>
    </xf>
    <xf numFmtId="41" fontId="10" fillId="0" borderId="0" xfId="0" applyNumberFormat="1" applyFont="1" applyBorder="1">
      <alignment vertical="center"/>
    </xf>
    <xf numFmtId="0" fontId="12" fillId="0" borderId="29" xfId="0" applyFont="1" applyBorder="1" applyAlignment="1">
      <alignment horizontal="center" vertical="center"/>
    </xf>
    <xf numFmtId="0" fontId="12" fillId="0" borderId="34" xfId="0" applyFont="1" applyBorder="1" applyAlignment="1">
      <alignment horizontal="center" vertical="center"/>
    </xf>
    <xf numFmtId="0" fontId="10" fillId="0" borderId="34" xfId="0" applyFont="1" applyBorder="1">
      <alignment vertical="center"/>
    </xf>
    <xf numFmtId="41" fontId="12" fillId="0" borderId="34" xfId="0" applyNumberFormat="1" applyFont="1" applyBorder="1" applyAlignment="1">
      <alignment vertical="center"/>
    </xf>
    <xf numFmtId="0" fontId="12" fillId="0" borderId="23" xfId="0" applyFont="1" applyBorder="1" applyAlignment="1">
      <alignment horizontal="left" vertical="center"/>
    </xf>
    <xf numFmtId="0" fontId="12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center" vertical="center"/>
    </xf>
    <xf numFmtId="0" fontId="10" fillId="0" borderId="37" xfId="0" applyFont="1" applyBorder="1" applyAlignment="1">
      <alignment horizontal="center" vertical="center"/>
    </xf>
    <xf numFmtId="41" fontId="6" fillId="0" borderId="24" xfId="1" applyFont="1" applyBorder="1" applyAlignment="1">
      <alignment vertical="center"/>
    </xf>
    <xf numFmtId="41" fontId="6" fillId="0" borderId="21" xfId="1" applyFont="1" applyFill="1" applyBorder="1" applyAlignment="1">
      <alignment vertical="center"/>
    </xf>
    <xf numFmtId="3" fontId="6" fillId="0" borderId="22" xfId="1" applyNumberFormat="1" applyFont="1" applyFill="1" applyBorder="1" applyAlignment="1">
      <alignment vertical="center"/>
    </xf>
    <xf numFmtId="176" fontId="6" fillId="0" borderId="22" xfId="1" applyNumberFormat="1" applyFont="1" applyBorder="1" applyAlignment="1">
      <alignment vertical="center"/>
    </xf>
    <xf numFmtId="0" fontId="10" fillId="0" borderId="37" xfId="0" applyFont="1" applyBorder="1" applyAlignment="1">
      <alignment vertical="center"/>
    </xf>
    <xf numFmtId="41" fontId="6" fillId="0" borderId="21" xfId="1" applyFont="1" applyFill="1" applyBorder="1" applyAlignment="1">
      <alignment horizontal="center" vertical="center"/>
    </xf>
    <xf numFmtId="3" fontId="6" fillId="0" borderId="22" xfId="1" applyNumberFormat="1" applyFont="1" applyFill="1" applyBorder="1" applyAlignment="1">
      <alignment horizontal="right" vertical="center"/>
    </xf>
    <xf numFmtId="176" fontId="6" fillId="0" borderId="22" xfId="1" applyNumberFormat="1" applyFont="1" applyBorder="1" applyAlignment="1">
      <alignment horizontal="right" vertical="center"/>
    </xf>
    <xf numFmtId="41" fontId="6" fillId="0" borderId="40" xfId="1" applyFont="1" applyBorder="1" applyAlignment="1">
      <alignment vertical="center"/>
    </xf>
    <xf numFmtId="41" fontId="6" fillId="0" borderId="41" xfId="1" applyFont="1" applyFill="1" applyBorder="1" applyAlignment="1">
      <alignment vertical="center"/>
    </xf>
    <xf numFmtId="41" fontId="6" fillId="0" borderId="42" xfId="2" applyFont="1" applyFill="1" applyBorder="1" applyAlignment="1">
      <alignment horizontal="center" vertical="center"/>
    </xf>
    <xf numFmtId="3" fontId="6" fillId="0" borderId="42" xfId="1" applyNumberFormat="1" applyFont="1" applyFill="1" applyBorder="1" applyAlignment="1">
      <alignment vertical="center"/>
    </xf>
    <xf numFmtId="176" fontId="6" fillId="0" borderId="42" xfId="1" applyNumberFormat="1" applyFont="1" applyBorder="1" applyAlignment="1">
      <alignment vertical="center"/>
    </xf>
    <xf numFmtId="41" fontId="14" fillId="0" borderId="49" xfId="2" applyFont="1" applyFill="1" applyBorder="1" applyAlignment="1">
      <alignment horizontal="center" vertical="center"/>
    </xf>
    <xf numFmtId="0" fontId="17" fillId="0" borderId="47" xfId="0" applyFont="1" applyBorder="1">
      <alignment vertical="center"/>
    </xf>
    <xf numFmtId="0" fontId="17" fillId="0" borderId="47" xfId="0" applyFont="1" applyBorder="1" applyAlignment="1">
      <alignment horizontal="center" vertical="center"/>
    </xf>
    <xf numFmtId="41" fontId="17" fillId="0" borderId="47" xfId="0" applyNumberFormat="1" applyFont="1" applyBorder="1">
      <alignment vertical="center"/>
    </xf>
    <xf numFmtId="0" fontId="17" fillId="0" borderId="48" xfId="0" applyFont="1" applyBorder="1">
      <alignment vertical="center"/>
    </xf>
    <xf numFmtId="0" fontId="12" fillId="0" borderId="0" xfId="0" applyFont="1">
      <alignment vertical="center"/>
    </xf>
    <xf numFmtId="41" fontId="12" fillId="0" borderId="0" xfId="1" applyFont="1">
      <alignment vertical="center"/>
    </xf>
    <xf numFmtId="0" fontId="13" fillId="0" borderId="22" xfId="0" applyFont="1" applyBorder="1" applyAlignment="1">
      <alignment horizontal="center" vertical="center" shrinkToFit="1"/>
    </xf>
    <xf numFmtId="0" fontId="15" fillId="0" borderId="44" xfId="0" applyFont="1" applyBorder="1" applyAlignment="1">
      <alignment horizontal="center" vertical="center"/>
    </xf>
    <xf numFmtId="41" fontId="6" fillId="0" borderId="45" xfId="1" applyFont="1" applyBorder="1" applyAlignment="1">
      <alignment horizontal="center" vertical="center"/>
    </xf>
    <xf numFmtId="41" fontId="6" fillId="0" borderId="46" xfId="1" applyFont="1" applyFill="1" applyBorder="1" applyAlignment="1">
      <alignment horizontal="center" vertical="center"/>
    </xf>
    <xf numFmtId="41" fontId="15" fillId="0" borderId="49" xfId="2" applyFont="1" applyFill="1" applyBorder="1" applyAlignment="1">
      <alignment horizontal="center" vertical="center"/>
    </xf>
    <xf numFmtId="0" fontId="11" fillId="0" borderId="44" xfId="0" applyFont="1" applyBorder="1">
      <alignment vertical="center"/>
    </xf>
    <xf numFmtId="0" fontId="11" fillId="0" borderId="47" xfId="0" applyFont="1" applyBorder="1">
      <alignment vertical="center"/>
    </xf>
    <xf numFmtId="0" fontId="11" fillId="0" borderId="47" xfId="0" applyFont="1" applyBorder="1" applyAlignment="1">
      <alignment horizontal="center" vertical="center"/>
    </xf>
    <xf numFmtId="41" fontId="11" fillId="0" borderId="47" xfId="0" applyNumberFormat="1" applyFont="1" applyBorder="1">
      <alignment vertical="center"/>
    </xf>
    <xf numFmtId="0" fontId="11" fillId="0" borderId="48" xfId="0" applyFont="1" applyBorder="1">
      <alignment vertical="center"/>
    </xf>
    <xf numFmtId="0" fontId="10" fillId="0" borderId="23" xfId="0" applyFont="1" applyBorder="1" applyAlignment="1">
      <alignment horizontal="center" vertical="center"/>
    </xf>
    <xf numFmtId="0" fontId="10" fillId="0" borderId="44" xfId="0" applyFont="1" applyBorder="1">
      <alignment vertical="center"/>
    </xf>
    <xf numFmtId="41" fontId="10" fillId="0" borderId="47" xfId="0" applyNumberFormat="1" applyFont="1" applyBorder="1">
      <alignment vertical="center"/>
    </xf>
    <xf numFmtId="0" fontId="10" fillId="0" borderId="48" xfId="0" applyFont="1" applyBorder="1">
      <alignment vertical="center"/>
    </xf>
    <xf numFmtId="0" fontId="10" fillId="0" borderId="23" xfId="0" applyFont="1" applyBorder="1">
      <alignment vertical="center"/>
    </xf>
    <xf numFmtId="0" fontId="14" fillId="0" borderId="47" xfId="0" applyFont="1" applyBorder="1" applyAlignment="1">
      <alignment horizontal="center" vertical="center"/>
    </xf>
    <xf numFmtId="41" fontId="14" fillId="0" borderId="49" xfId="1" applyFont="1" applyFill="1" applyBorder="1" applyAlignment="1">
      <alignment horizontal="center" vertical="center"/>
    </xf>
    <xf numFmtId="0" fontId="10" fillId="0" borderId="47" xfId="0" applyFont="1" applyFill="1" applyBorder="1">
      <alignment vertical="center"/>
    </xf>
    <xf numFmtId="0" fontId="10" fillId="0" borderId="47" xfId="0" applyFont="1" applyFill="1" applyBorder="1" applyAlignment="1">
      <alignment vertical="center"/>
    </xf>
    <xf numFmtId="0" fontId="10" fillId="0" borderId="47" xfId="0" applyFont="1" applyFill="1" applyBorder="1" applyAlignment="1">
      <alignment horizontal="center" vertical="center"/>
    </xf>
    <xf numFmtId="41" fontId="12" fillId="0" borderId="47" xfId="0" applyNumberFormat="1" applyFont="1" applyFill="1" applyBorder="1">
      <alignment vertical="center"/>
    </xf>
    <xf numFmtId="0" fontId="12" fillId="0" borderId="48" xfId="0" applyFont="1" applyFill="1" applyBorder="1">
      <alignment vertical="center"/>
    </xf>
    <xf numFmtId="0" fontId="4" fillId="0" borderId="23" xfId="0" applyFont="1" applyBorder="1" applyAlignment="1">
      <alignment horizontal="center" vertical="center"/>
    </xf>
    <xf numFmtId="41" fontId="6" fillId="0" borderId="25" xfId="1" applyFont="1" applyFill="1" applyBorder="1" applyAlignment="1">
      <alignment horizontal="center" vertical="center"/>
    </xf>
    <xf numFmtId="41" fontId="6" fillId="0" borderId="22" xfId="2" applyFont="1" applyFill="1" applyBorder="1" applyAlignment="1">
      <alignment horizontal="center" vertical="center"/>
    </xf>
    <xf numFmtId="0" fontId="10" fillId="0" borderId="0" xfId="0" applyFont="1" applyFill="1" applyBorder="1">
      <alignment vertical="center"/>
    </xf>
    <xf numFmtId="0" fontId="10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center" vertical="center"/>
    </xf>
    <xf numFmtId="41" fontId="10" fillId="0" borderId="0" xfId="0" applyNumberFormat="1" applyFont="1" applyFill="1" applyBorder="1">
      <alignment vertical="center"/>
    </xf>
    <xf numFmtId="0" fontId="10" fillId="0" borderId="27" xfId="0" applyFont="1" applyFill="1" applyBorder="1">
      <alignment vertical="center"/>
    </xf>
    <xf numFmtId="0" fontId="10" fillId="0" borderId="29" xfId="0" applyFont="1" applyFill="1" applyBorder="1" applyAlignment="1">
      <alignment horizontal="left" vertical="center"/>
    </xf>
    <xf numFmtId="41" fontId="10" fillId="0" borderId="34" xfId="1" applyFont="1" applyFill="1" applyBorder="1">
      <alignment vertical="center"/>
    </xf>
    <xf numFmtId="0" fontId="10" fillId="0" borderId="34" xfId="0" applyFont="1" applyFill="1" applyBorder="1" applyAlignment="1">
      <alignment vertical="center"/>
    </xf>
    <xf numFmtId="0" fontId="10" fillId="0" borderId="34" xfId="0" applyFont="1" applyFill="1" applyBorder="1" applyAlignment="1">
      <alignment horizontal="center" vertical="center"/>
    </xf>
    <xf numFmtId="0" fontId="10" fillId="0" borderId="35" xfId="0" applyFont="1" applyFill="1" applyBorder="1">
      <alignment vertical="center"/>
    </xf>
    <xf numFmtId="0" fontId="10" fillId="0" borderId="23" xfId="0" applyFont="1" applyFill="1" applyBorder="1" applyAlignment="1">
      <alignment horizontal="left" vertical="center"/>
    </xf>
    <xf numFmtId="41" fontId="10" fillId="0" borderId="0" xfId="2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0" fontId="10" fillId="0" borderId="0" xfId="0" quotePrefix="1" applyFont="1" applyFill="1" applyBorder="1" applyAlignment="1">
      <alignment horizontal="center" vertical="center"/>
    </xf>
    <xf numFmtId="41" fontId="10" fillId="0" borderId="0" xfId="2" applyFont="1" applyFill="1" applyBorder="1">
      <alignment vertical="center"/>
    </xf>
    <xf numFmtId="0" fontId="12" fillId="0" borderId="29" xfId="0" applyFont="1" applyBorder="1" applyAlignment="1">
      <alignment horizontal="left" vertical="center"/>
    </xf>
    <xf numFmtId="0" fontId="10" fillId="2" borderId="23" xfId="0" applyFont="1" applyFill="1" applyBorder="1" applyAlignment="1">
      <alignment horizontal="left" vertical="center"/>
    </xf>
    <xf numFmtId="41" fontId="10" fillId="2" borderId="0" xfId="2" applyFont="1" applyFill="1" applyBorder="1">
      <alignment vertical="center"/>
    </xf>
    <xf numFmtId="0" fontId="10" fillId="2" borderId="0" xfId="0" applyFont="1" applyFill="1" applyBorder="1" applyAlignment="1">
      <alignment horizontal="center" vertical="center"/>
    </xf>
    <xf numFmtId="0" fontId="16" fillId="2" borderId="0" xfId="0" applyFont="1" applyFill="1" applyBorder="1" applyAlignment="1">
      <alignment horizontal="center" vertical="center"/>
    </xf>
    <xf numFmtId="0" fontId="10" fillId="2" borderId="0" xfId="0" quotePrefix="1" applyFont="1" applyFill="1" applyBorder="1" applyAlignment="1">
      <alignment horizontal="center" vertical="center"/>
    </xf>
    <xf numFmtId="0" fontId="10" fillId="2" borderId="27" xfId="0" applyFont="1" applyFill="1" applyBorder="1">
      <alignment vertical="center"/>
    </xf>
    <xf numFmtId="41" fontId="10" fillId="0" borderId="0" xfId="2" applyFont="1">
      <alignment vertical="center"/>
    </xf>
    <xf numFmtId="41" fontId="10" fillId="0" borderId="0" xfId="1" applyFont="1" applyFill="1">
      <alignment vertical="center"/>
    </xf>
    <xf numFmtId="41" fontId="10" fillId="0" borderId="0" xfId="2" applyFont="1" applyFill="1">
      <alignment vertical="center"/>
    </xf>
    <xf numFmtId="0" fontId="10" fillId="0" borderId="0" xfId="0" applyFont="1" applyFill="1">
      <alignment vertical="center"/>
    </xf>
    <xf numFmtId="41" fontId="6" fillId="0" borderId="42" xfId="2" applyFont="1" applyFill="1" applyBorder="1" applyAlignment="1">
      <alignment horizontal="center" vertical="center"/>
    </xf>
    <xf numFmtId="3" fontId="6" fillId="0" borderId="42" xfId="1" applyNumberFormat="1" applyFont="1" applyFill="1" applyBorder="1" applyAlignment="1">
      <alignment horizontal="right" vertical="center"/>
    </xf>
    <xf numFmtId="176" fontId="6" fillId="0" borderId="42" xfId="1" applyNumberFormat="1" applyFont="1" applyBorder="1" applyAlignment="1">
      <alignment horizontal="right" vertical="center"/>
    </xf>
    <xf numFmtId="0" fontId="10" fillId="0" borderId="50" xfId="0" applyFont="1" applyFill="1" applyBorder="1" applyAlignment="1">
      <alignment horizontal="left" vertical="center"/>
    </xf>
    <xf numFmtId="41" fontId="10" fillId="0" borderId="43" xfId="2" applyFont="1" applyFill="1" applyBorder="1">
      <alignment vertical="center"/>
    </xf>
    <xf numFmtId="0" fontId="10" fillId="0" borderId="43" xfId="0" applyFont="1" applyFill="1" applyBorder="1" applyAlignment="1">
      <alignment horizontal="center" vertical="center"/>
    </xf>
    <xf numFmtId="0" fontId="16" fillId="0" borderId="43" xfId="0" applyFont="1" applyFill="1" applyBorder="1" applyAlignment="1">
      <alignment horizontal="center" vertical="center"/>
    </xf>
    <xf numFmtId="0" fontId="10" fillId="0" borderId="43" xfId="0" quotePrefix="1" applyFont="1" applyFill="1" applyBorder="1" applyAlignment="1">
      <alignment horizontal="center" vertical="center"/>
    </xf>
    <xf numFmtId="0" fontId="10" fillId="0" borderId="51" xfId="0" applyFont="1" applyFill="1" applyBorder="1">
      <alignment vertical="center"/>
    </xf>
    <xf numFmtId="41" fontId="10" fillId="0" borderId="34" xfId="2" applyFont="1" applyFill="1" applyBorder="1">
      <alignment vertical="center"/>
    </xf>
    <xf numFmtId="0" fontId="10" fillId="0" borderId="34" xfId="0" applyFont="1" applyFill="1" applyBorder="1" applyAlignment="1">
      <alignment horizontal="center" vertical="center"/>
    </xf>
    <xf numFmtId="0" fontId="10" fillId="0" borderId="52" xfId="0" applyFont="1" applyFill="1" applyBorder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177" fontId="6" fillId="0" borderId="31" xfId="1" applyNumberFormat="1" applyFont="1" applyFill="1" applyBorder="1" applyAlignment="1">
      <alignment horizontal="right" vertical="center"/>
    </xf>
    <xf numFmtId="41" fontId="6" fillId="0" borderId="28" xfId="2" applyFont="1" applyFill="1" applyBorder="1" applyAlignment="1">
      <alignment horizontal="center" vertical="center"/>
    </xf>
    <xf numFmtId="0" fontId="12" fillId="0" borderId="29" xfId="0" applyFont="1" applyFill="1" applyBorder="1" applyAlignment="1">
      <alignment horizontal="left" vertical="center"/>
    </xf>
    <xf numFmtId="177" fontId="6" fillId="0" borderId="21" xfId="1" applyNumberFormat="1" applyFont="1" applyFill="1" applyBorder="1" applyAlignment="1">
      <alignment horizontal="right" vertical="center"/>
    </xf>
    <xf numFmtId="0" fontId="10" fillId="0" borderId="23" xfId="0" applyFont="1" applyFill="1" applyBorder="1" applyAlignment="1">
      <alignment horizontal="left" vertical="center" shrinkToFit="1"/>
    </xf>
    <xf numFmtId="0" fontId="10" fillId="0" borderId="0" xfId="0" quotePrefix="1" applyFont="1" applyFill="1" applyBorder="1" applyAlignment="1">
      <alignment horizontal="left" vertical="center"/>
    </xf>
    <xf numFmtId="0" fontId="13" fillId="0" borderId="1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41" fontId="6" fillId="0" borderId="4" xfId="1" applyFont="1" applyBorder="1" applyAlignment="1">
      <alignment horizontal="center" vertical="center"/>
    </xf>
    <xf numFmtId="41" fontId="6" fillId="0" borderId="6" xfId="1" applyFont="1" applyFill="1" applyBorder="1" applyAlignment="1">
      <alignment horizontal="center" vertical="center"/>
    </xf>
    <xf numFmtId="41" fontId="6" fillId="0" borderId="2" xfId="2" applyFont="1" applyFill="1" applyBorder="1" applyAlignment="1">
      <alignment horizontal="center" vertical="center"/>
    </xf>
    <xf numFmtId="3" fontId="6" fillId="0" borderId="5" xfId="1" applyNumberFormat="1" applyFont="1" applyFill="1" applyBorder="1" applyAlignment="1">
      <alignment horizontal="right" vertical="center"/>
    </xf>
    <xf numFmtId="176" fontId="6" fillId="0" borderId="5" xfId="1" applyNumberFormat="1" applyFont="1" applyBorder="1" applyAlignment="1">
      <alignment horizontal="right" vertical="center"/>
    </xf>
    <xf numFmtId="0" fontId="10" fillId="0" borderId="53" xfId="0" applyFont="1" applyBorder="1">
      <alignment vertical="center"/>
    </xf>
    <xf numFmtId="0" fontId="10" fillId="0" borderId="53" xfId="0" applyFont="1" applyBorder="1" applyAlignment="1">
      <alignment horizontal="center" vertical="center"/>
    </xf>
    <xf numFmtId="41" fontId="10" fillId="0" borderId="53" xfId="0" applyNumberFormat="1" applyFont="1" applyBorder="1">
      <alignment vertical="center"/>
    </xf>
    <xf numFmtId="0" fontId="10" fillId="0" borderId="54" xfId="0" applyFont="1" applyBorder="1">
      <alignment vertical="center"/>
    </xf>
    <xf numFmtId="0" fontId="16" fillId="0" borderId="34" xfId="0" applyFont="1" applyFill="1" applyBorder="1" applyAlignment="1">
      <alignment horizontal="center" vertical="center"/>
    </xf>
    <xf numFmtId="0" fontId="10" fillId="0" borderId="44" xfId="0" applyFont="1" applyBorder="1" applyAlignment="1">
      <alignment horizontal="center" vertical="center"/>
    </xf>
    <xf numFmtId="41" fontId="6" fillId="0" borderId="32" xfId="1" applyFont="1" applyFill="1" applyBorder="1" applyAlignment="1">
      <alignment horizontal="center" vertical="center"/>
    </xf>
    <xf numFmtId="41" fontId="6" fillId="0" borderId="25" xfId="1" applyFont="1" applyFill="1" applyBorder="1" applyAlignment="1">
      <alignment horizontal="center" vertical="center"/>
    </xf>
    <xf numFmtId="0" fontId="10" fillId="0" borderId="29" xfId="0" applyFont="1" applyBorder="1" applyAlignment="1">
      <alignment horizontal="center" vertical="center"/>
    </xf>
    <xf numFmtId="0" fontId="12" fillId="0" borderId="27" xfId="0" applyFont="1" applyFill="1" applyBorder="1">
      <alignment vertical="center"/>
    </xf>
    <xf numFmtId="41" fontId="6" fillId="0" borderId="49" xfId="2" applyFont="1" applyFill="1" applyBorder="1" applyAlignment="1">
      <alignment horizontal="center" vertical="center"/>
    </xf>
    <xf numFmtId="41" fontId="6" fillId="0" borderId="0" xfId="2" applyFont="1">
      <alignment vertical="center"/>
    </xf>
    <xf numFmtId="0" fontId="10" fillId="0" borderId="50" xfId="0" applyFont="1" applyBorder="1" applyAlignment="1">
      <alignment horizontal="left" vertical="center"/>
    </xf>
    <xf numFmtId="41" fontId="10" fillId="0" borderId="43" xfId="1" applyFont="1" applyBorder="1">
      <alignment vertical="center"/>
    </xf>
    <xf numFmtId="0" fontId="10" fillId="0" borderId="43" xfId="0" applyFont="1" applyBorder="1" applyAlignment="1">
      <alignment horizontal="center" vertical="center"/>
    </xf>
    <xf numFmtId="0" fontId="16" fillId="0" borderId="43" xfId="0" applyFont="1" applyBorder="1" applyAlignment="1">
      <alignment horizontal="center" vertical="center"/>
    </xf>
    <xf numFmtId="0" fontId="10" fillId="0" borderId="43" xfId="0" quotePrefix="1" applyFont="1" applyBorder="1" applyAlignment="1">
      <alignment horizontal="center" vertical="center"/>
    </xf>
    <xf numFmtId="0" fontId="10" fillId="0" borderId="51" xfId="0" applyFont="1" applyBorder="1">
      <alignment vertical="center"/>
    </xf>
    <xf numFmtId="0" fontId="12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12" fillId="0" borderId="0" xfId="0" quotePrefix="1" applyFont="1" applyBorder="1" applyAlignment="1">
      <alignment horizontal="center" vertical="center"/>
    </xf>
    <xf numFmtId="41" fontId="6" fillId="0" borderId="38" xfId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10" fillId="0" borderId="29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50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/>
    </xf>
    <xf numFmtId="0" fontId="11" fillId="0" borderId="23" xfId="0" applyFont="1" applyFill="1" applyBorder="1" applyAlignment="1">
      <alignment horizontal="left" vertical="center" wrapText="1"/>
    </xf>
    <xf numFmtId="0" fontId="11" fillId="0" borderId="23" xfId="0" applyFont="1" applyFill="1" applyBorder="1" applyAlignment="1">
      <alignment horizontal="left" vertical="center" shrinkToFit="1"/>
    </xf>
    <xf numFmtId="0" fontId="4" fillId="0" borderId="8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41" fontId="6" fillId="0" borderId="11" xfId="1" applyFont="1" applyBorder="1" applyAlignment="1">
      <alignment horizontal="center" vertical="center"/>
    </xf>
    <xf numFmtId="41" fontId="6" fillId="0" borderId="13" xfId="1" applyFont="1" applyFill="1" applyBorder="1" applyAlignment="1">
      <alignment horizontal="center" vertical="center"/>
    </xf>
    <xf numFmtId="41" fontId="6" fillId="0" borderId="9" xfId="2" applyFont="1" applyFill="1" applyBorder="1" applyAlignment="1">
      <alignment horizontal="center" vertical="center"/>
    </xf>
    <xf numFmtId="3" fontId="6" fillId="0" borderId="9" xfId="1" applyNumberFormat="1" applyFont="1" applyFill="1" applyBorder="1" applyAlignment="1">
      <alignment horizontal="right" vertical="center"/>
    </xf>
    <xf numFmtId="176" fontId="6" fillId="0" borderId="9" xfId="1" applyNumberFormat="1" applyFont="1" applyBorder="1" applyAlignment="1">
      <alignment horizontal="right" vertical="center"/>
    </xf>
    <xf numFmtId="41" fontId="14" fillId="0" borderId="40" xfId="1" applyFont="1" applyBorder="1" applyAlignment="1">
      <alignment horizontal="center" vertical="center"/>
    </xf>
    <xf numFmtId="41" fontId="14" fillId="0" borderId="38" xfId="1" applyFont="1" applyFill="1" applyBorder="1" applyAlignment="1">
      <alignment horizontal="center" vertical="center"/>
    </xf>
    <xf numFmtId="41" fontId="14" fillId="0" borderId="38" xfId="2" applyFont="1" applyFill="1" applyBorder="1" applyAlignment="1">
      <alignment horizontal="center" vertical="center"/>
    </xf>
    <xf numFmtId="3" fontId="14" fillId="0" borderId="42" xfId="1" applyNumberFormat="1" applyFont="1" applyFill="1" applyBorder="1" applyAlignment="1">
      <alignment horizontal="right" vertical="center"/>
    </xf>
    <xf numFmtId="176" fontId="14" fillId="0" borderId="42" xfId="1" applyNumberFormat="1" applyFont="1" applyBorder="1" applyAlignment="1">
      <alignment horizontal="right" vertical="center"/>
    </xf>
    <xf numFmtId="0" fontId="6" fillId="0" borderId="29" xfId="0" applyFont="1" applyBorder="1" applyAlignment="1">
      <alignment horizontal="center" vertical="center"/>
    </xf>
    <xf numFmtId="41" fontId="6" fillId="0" borderId="46" xfId="1" applyFont="1" applyBorder="1" applyAlignment="1">
      <alignment horizontal="center" vertical="center"/>
    </xf>
    <xf numFmtId="41" fontId="15" fillId="0" borderId="33" xfId="2" applyFont="1" applyFill="1" applyBorder="1" applyAlignment="1">
      <alignment horizontal="center" vertical="center"/>
    </xf>
    <xf numFmtId="0" fontId="10" fillId="0" borderId="47" xfId="0" applyFont="1" applyBorder="1" applyAlignment="1">
      <alignment horizontal="center" vertical="center"/>
    </xf>
    <xf numFmtId="0" fontId="10" fillId="0" borderId="44" xfId="0" applyFont="1" applyBorder="1" applyAlignment="1">
      <alignment horizontal="center" vertical="center" wrapText="1"/>
    </xf>
    <xf numFmtId="41" fontId="6" fillId="0" borderId="30" xfId="1" applyFont="1" applyBorder="1" applyAlignment="1">
      <alignment horizontal="right" vertical="center"/>
    </xf>
    <xf numFmtId="41" fontId="6" fillId="0" borderId="31" xfId="1" applyFont="1" applyFill="1" applyBorder="1" applyAlignment="1">
      <alignment horizontal="right" vertical="center"/>
    </xf>
    <xf numFmtId="41" fontId="6" fillId="0" borderId="28" xfId="2" applyFont="1" applyFill="1" applyBorder="1" applyAlignment="1">
      <alignment horizontal="right" vertical="center"/>
    </xf>
    <xf numFmtId="0" fontId="10" fillId="0" borderId="44" xfId="0" applyFont="1" applyBorder="1" applyAlignment="1">
      <alignment horizontal="left" vertical="center"/>
    </xf>
    <xf numFmtId="41" fontId="10" fillId="0" borderId="47" xfId="1" applyFont="1" applyBorder="1">
      <alignment vertical="center"/>
    </xf>
    <xf numFmtId="0" fontId="16" fillId="0" borderId="47" xfId="0" applyFont="1" applyBorder="1" applyAlignment="1">
      <alignment horizontal="center" vertical="center"/>
    </xf>
    <xf numFmtId="0" fontId="10" fillId="0" borderId="47" xfId="0" quotePrefix="1" applyFont="1" applyBorder="1" applyAlignment="1">
      <alignment horizontal="center" vertical="center"/>
    </xf>
    <xf numFmtId="41" fontId="10" fillId="0" borderId="47" xfId="2" applyFont="1" applyBorder="1">
      <alignment vertical="center"/>
    </xf>
    <xf numFmtId="41" fontId="6" fillId="0" borderId="45" xfId="1" applyNumberFormat="1" applyFont="1" applyBorder="1" applyAlignment="1">
      <alignment horizontal="center" vertical="center"/>
    </xf>
    <xf numFmtId="0" fontId="10" fillId="0" borderId="29" xfId="0" applyFont="1" applyBorder="1" applyAlignment="1">
      <alignment horizontal="center" vertical="center" wrapText="1"/>
    </xf>
    <xf numFmtId="0" fontId="10" fillId="0" borderId="34" xfId="0" quotePrefix="1" applyFont="1" applyBorder="1" applyAlignment="1">
      <alignment horizontal="center" vertical="center"/>
    </xf>
    <xf numFmtId="0" fontId="13" fillId="0" borderId="44" xfId="0" applyFont="1" applyBorder="1" applyAlignment="1">
      <alignment horizontal="center" vertical="center"/>
    </xf>
    <xf numFmtId="0" fontId="13" fillId="0" borderId="48" xfId="0" applyFont="1" applyBorder="1" applyAlignment="1">
      <alignment horizontal="center" vertical="center"/>
    </xf>
    <xf numFmtId="41" fontId="14" fillId="0" borderId="30" xfId="1" applyNumberFormat="1" applyFont="1" applyBorder="1" applyAlignment="1">
      <alignment horizontal="center" vertical="center"/>
    </xf>
    <xf numFmtId="41" fontId="14" fillId="0" borderId="46" xfId="1" applyNumberFormat="1" applyFont="1" applyBorder="1" applyAlignment="1">
      <alignment horizontal="center" vertical="center"/>
    </xf>
    <xf numFmtId="41" fontId="14" fillId="0" borderId="33" xfId="1" applyNumberFormat="1" applyFont="1" applyBorder="1" applyAlignment="1">
      <alignment horizontal="center" vertical="center"/>
    </xf>
    <xf numFmtId="3" fontId="14" fillId="0" borderId="33" xfId="1" applyNumberFormat="1" applyFont="1" applyBorder="1" applyAlignment="1">
      <alignment horizontal="right" vertical="center"/>
    </xf>
    <xf numFmtId="41" fontId="12" fillId="0" borderId="34" xfId="2" applyFont="1" applyBorder="1">
      <alignment vertical="center"/>
    </xf>
    <xf numFmtId="0" fontId="12" fillId="0" borderId="35" xfId="0" applyFont="1" applyBorder="1">
      <alignment vertical="center"/>
    </xf>
    <xf numFmtId="0" fontId="6" fillId="0" borderId="23" xfId="0" applyFont="1" applyBorder="1" applyAlignment="1">
      <alignment horizontal="center" vertical="center" wrapText="1"/>
    </xf>
    <xf numFmtId="41" fontId="6" fillId="0" borderId="30" xfId="1" applyNumberFormat="1" applyFont="1" applyBorder="1" applyAlignment="1">
      <alignment horizontal="center" vertical="center"/>
    </xf>
    <xf numFmtId="41" fontId="6" fillId="0" borderId="46" xfId="1" applyNumberFormat="1" applyFont="1" applyBorder="1" applyAlignment="1">
      <alignment horizontal="center" vertical="center"/>
    </xf>
    <xf numFmtId="41" fontId="6" fillId="0" borderId="33" xfId="2" applyFont="1" applyFill="1" applyBorder="1" applyAlignment="1">
      <alignment horizontal="right" vertical="center"/>
    </xf>
    <xf numFmtId="176" fontId="6" fillId="0" borderId="28" xfId="1" applyNumberFormat="1" applyFont="1" applyBorder="1" applyAlignment="1">
      <alignment horizontal="right" vertical="center"/>
    </xf>
    <xf numFmtId="0" fontId="10" fillId="0" borderId="57" xfId="0" applyFont="1" applyBorder="1" applyAlignment="1">
      <alignment horizontal="center" vertical="center"/>
    </xf>
    <xf numFmtId="41" fontId="6" fillId="0" borderId="49" xfId="1" applyFont="1" applyFill="1" applyBorder="1" applyAlignment="1">
      <alignment horizontal="center" vertical="center"/>
    </xf>
    <xf numFmtId="41" fontId="6" fillId="0" borderId="33" xfId="2" applyFont="1" applyFill="1" applyBorder="1" applyAlignment="1">
      <alignment horizontal="center" vertical="center"/>
    </xf>
    <xf numFmtId="0" fontId="10" fillId="0" borderId="44" xfId="0" applyFont="1" applyBorder="1" applyAlignment="1">
      <alignment horizontal="center" vertical="center"/>
    </xf>
    <xf numFmtId="0" fontId="11" fillId="0" borderId="44" xfId="0" applyFont="1" applyBorder="1" applyAlignment="1">
      <alignment vertical="center" shrinkToFit="1"/>
    </xf>
    <xf numFmtId="176" fontId="6" fillId="0" borderId="33" xfId="1" applyNumberFormat="1" applyFont="1" applyBorder="1" applyAlignment="1">
      <alignment horizontal="right" vertical="center"/>
    </xf>
    <xf numFmtId="41" fontId="10" fillId="0" borderId="0" xfId="1" applyFont="1" applyFill="1" applyBorder="1">
      <alignment vertical="center"/>
    </xf>
    <xf numFmtId="0" fontId="4" fillId="0" borderId="9" xfId="0" applyFont="1" applyBorder="1" applyAlignment="1">
      <alignment horizontal="center" vertical="center"/>
    </xf>
    <xf numFmtId="176" fontId="6" fillId="0" borderId="12" xfId="1" applyNumberFormat="1" applyFont="1" applyBorder="1" applyAlignment="1">
      <alignment horizontal="right" vertical="center"/>
    </xf>
    <xf numFmtId="0" fontId="10" fillId="0" borderId="10" xfId="0" applyFont="1" applyBorder="1" applyAlignment="1">
      <alignment horizontal="left" vertical="center"/>
    </xf>
    <xf numFmtId="41" fontId="10" fillId="0" borderId="55" xfId="1" applyFont="1" applyBorder="1">
      <alignment vertical="center"/>
    </xf>
    <xf numFmtId="0" fontId="10" fillId="0" borderId="55" xfId="0" applyFont="1" applyBorder="1" applyAlignment="1">
      <alignment horizontal="center" vertical="center"/>
    </xf>
    <xf numFmtId="0" fontId="16" fillId="0" borderId="55" xfId="0" applyFont="1" applyBorder="1" applyAlignment="1">
      <alignment horizontal="center" vertical="center"/>
    </xf>
    <xf numFmtId="0" fontId="10" fillId="0" borderId="55" xfId="0" quotePrefix="1" applyFont="1" applyBorder="1" applyAlignment="1">
      <alignment horizontal="center" vertical="center"/>
    </xf>
    <xf numFmtId="0" fontId="10" fillId="0" borderId="56" xfId="0" applyFont="1" applyBorder="1">
      <alignment vertical="center"/>
    </xf>
    <xf numFmtId="41" fontId="6" fillId="0" borderId="0" xfId="1" applyFont="1" applyAlignment="1">
      <alignment horizontal="center" vertical="center"/>
    </xf>
    <xf numFmtId="41" fontId="6" fillId="0" borderId="0" xfId="1" applyFont="1" applyFill="1" applyAlignment="1">
      <alignment horizontal="center" vertical="center"/>
    </xf>
    <xf numFmtId="3" fontId="4" fillId="0" borderId="0" xfId="1" applyNumberFormat="1" applyFont="1" applyFill="1" applyAlignment="1">
      <alignment horizontal="right" vertical="center"/>
    </xf>
    <xf numFmtId="176" fontId="4" fillId="0" borderId="0" xfId="0" applyNumberFormat="1" applyFont="1" applyAlignment="1">
      <alignment horizontal="right" vertical="center"/>
    </xf>
    <xf numFmtId="0" fontId="11" fillId="0" borderId="0" xfId="0" applyFont="1">
      <alignment vertical="center"/>
    </xf>
    <xf numFmtId="0" fontId="11" fillId="0" borderId="0" xfId="0" applyFont="1" applyAlignment="1">
      <alignment horizontal="center" vertical="center"/>
    </xf>
    <xf numFmtId="0" fontId="20" fillId="0" borderId="0" xfId="0" applyFont="1" applyBorder="1" applyAlignment="1">
      <alignment horizontal="left" vertical="center"/>
    </xf>
    <xf numFmtId="177" fontId="6" fillId="0" borderId="0" xfId="1" applyNumberFormat="1" applyFont="1" applyAlignment="1">
      <alignment horizontal="right" vertical="center"/>
    </xf>
    <xf numFmtId="178" fontId="6" fillId="0" borderId="0" xfId="1" applyNumberFormat="1" applyFont="1" applyAlignment="1">
      <alignment horizontal="right" vertical="center"/>
    </xf>
    <xf numFmtId="0" fontId="11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41" fontId="15" fillId="0" borderId="0" xfId="1" applyFont="1">
      <alignment vertical="center"/>
    </xf>
    <xf numFmtId="41" fontId="8" fillId="0" borderId="0" xfId="1" applyFont="1" applyFill="1" applyBorder="1" applyAlignment="1">
      <alignment horizontal="center" vertical="center"/>
    </xf>
    <xf numFmtId="41" fontId="8" fillId="0" borderId="0" xfId="1" applyFont="1" applyBorder="1" applyAlignment="1">
      <alignment horizontal="center" vertical="center"/>
    </xf>
    <xf numFmtId="177" fontId="8" fillId="0" borderId="0" xfId="1" applyNumberFormat="1" applyFont="1" applyBorder="1" applyAlignment="1">
      <alignment horizontal="right" vertical="center"/>
    </xf>
    <xf numFmtId="178" fontId="8" fillId="0" borderId="0" xfId="1" applyNumberFormat="1" applyFont="1" applyBorder="1" applyAlignment="1">
      <alignment horizontal="right" vertical="center"/>
    </xf>
    <xf numFmtId="0" fontId="9" fillId="0" borderId="4" xfId="0" applyFont="1" applyBorder="1" applyAlignment="1">
      <alignment horizontal="center" vertical="center"/>
    </xf>
    <xf numFmtId="41" fontId="9" fillId="3" borderId="4" xfId="2" applyFont="1" applyFill="1" applyBorder="1" applyAlignment="1">
      <alignment horizontal="center" vertical="center" wrapText="1"/>
    </xf>
    <xf numFmtId="41" fontId="9" fillId="0" borderId="58" xfId="1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41" fontId="9" fillId="3" borderId="60" xfId="2" applyFont="1" applyFill="1" applyBorder="1" applyAlignment="1">
      <alignment horizontal="center" vertical="center" wrapText="1"/>
    </xf>
    <xf numFmtId="41" fontId="9" fillId="0" borderId="61" xfId="1" applyFont="1" applyBorder="1" applyAlignment="1">
      <alignment horizontal="center" vertical="center"/>
    </xf>
    <xf numFmtId="41" fontId="9" fillId="3" borderId="60" xfId="2" applyFont="1" applyFill="1" applyBorder="1" applyAlignment="1">
      <alignment horizontal="center" vertical="center"/>
    </xf>
    <xf numFmtId="177" fontId="9" fillId="0" borderId="40" xfId="1" applyNumberFormat="1" applyFont="1" applyBorder="1" applyAlignment="1">
      <alignment horizontal="right" vertical="center"/>
    </xf>
    <xf numFmtId="178" fontId="9" fillId="0" borderId="40" xfId="1" applyNumberFormat="1" applyFont="1" applyBorder="1" applyAlignment="1">
      <alignment horizontal="right" vertical="center"/>
    </xf>
    <xf numFmtId="0" fontId="11" fillId="0" borderId="62" xfId="0" applyFont="1" applyBorder="1">
      <alignment vertical="center"/>
    </xf>
    <xf numFmtId="0" fontId="11" fillId="0" borderId="63" xfId="0" applyFont="1" applyBorder="1">
      <alignment vertical="center"/>
    </xf>
    <xf numFmtId="41" fontId="12" fillId="0" borderId="63" xfId="1" applyFont="1" applyBorder="1" applyAlignment="1">
      <alignment horizontal="center" vertical="center"/>
    </xf>
    <xf numFmtId="0" fontId="17" fillId="0" borderId="64" xfId="0" applyFont="1" applyBorder="1">
      <alignment vertical="center"/>
    </xf>
    <xf numFmtId="0" fontId="14" fillId="0" borderId="21" xfId="0" applyFont="1" applyBorder="1" applyAlignment="1">
      <alignment horizontal="center" vertical="center"/>
    </xf>
    <xf numFmtId="0" fontId="14" fillId="0" borderId="26" xfId="0" applyFont="1" applyBorder="1" applyAlignment="1">
      <alignment horizontal="center" vertical="center"/>
    </xf>
    <xf numFmtId="0" fontId="14" fillId="0" borderId="65" xfId="0" applyFont="1" applyBorder="1" applyAlignment="1">
      <alignment horizontal="center" vertical="center"/>
    </xf>
    <xf numFmtId="41" fontId="9" fillId="0" borderId="66" xfId="1" applyFont="1" applyFill="1" applyBorder="1" applyAlignment="1">
      <alignment horizontal="center" vertical="center"/>
    </xf>
    <xf numFmtId="41" fontId="9" fillId="0" borderId="66" xfId="1" applyFont="1" applyBorder="1" applyAlignment="1">
      <alignment horizontal="center" vertical="center"/>
    </xf>
    <xf numFmtId="41" fontId="9" fillId="3" borderId="66" xfId="2" applyFont="1" applyFill="1" applyBorder="1" applyAlignment="1">
      <alignment horizontal="center" vertical="center"/>
    </xf>
    <xf numFmtId="177" fontId="9" fillId="0" borderId="66" xfId="1" applyNumberFormat="1" applyFont="1" applyBorder="1" applyAlignment="1">
      <alignment horizontal="right" vertical="center"/>
    </xf>
    <xf numFmtId="178" fontId="9" fillId="0" borderId="66" xfId="1" applyNumberFormat="1" applyFont="1" applyBorder="1" applyAlignment="1">
      <alignment horizontal="right" vertical="center"/>
    </xf>
    <xf numFmtId="0" fontId="11" fillId="0" borderId="65" xfId="0" applyFont="1" applyBorder="1" applyAlignment="1">
      <alignment horizontal="left" vertical="center"/>
    </xf>
    <xf numFmtId="41" fontId="10" fillId="0" borderId="67" xfId="1" applyFont="1" applyBorder="1">
      <alignment vertical="center"/>
    </xf>
    <xf numFmtId="0" fontId="10" fillId="0" borderId="67" xfId="0" applyFont="1" applyBorder="1">
      <alignment vertical="center"/>
    </xf>
    <xf numFmtId="0" fontId="10" fillId="0" borderId="67" xfId="0" applyFont="1" applyBorder="1" applyAlignment="1">
      <alignment horizontal="center" vertical="center"/>
    </xf>
    <xf numFmtId="41" fontId="12" fillId="0" borderId="67" xfId="1" applyFont="1" applyBorder="1">
      <alignment vertical="center"/>
    </xf>
    <xf numFmtId="0" fontId="12" fillId="0" borderId="68" xfId="0" applyFont="1" applyBorder="1">
      <alignment vertical="center"/>
    </xf>
    <xf numFmtId="41" fontId="6" fillId="0" borderId="21" xfId="1" applyFont="1" applyBorder="1" applyAlignment="1">
      <alignment horizontal="center" vertical="center"/>
    </xf>
    <xf numFmtId="0" fontId="14" fillId="0" borderId="22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41" fontId="9" fillId="0" borderId="24" xfId="1" applyFont="1" applyFill="1" applyBorder="1" applyAlignment="1">
      <alignment horizontal="center" vertical="center"/>
    </xf>
    <xf numFmtId="41" fontId="9" fillId="0" borderId="24" xfId="1" applyFont="1" applyBorder="1" applyAlignment="1">
      <alignment horizontal="center" vertical="center"/>
    </xf>
    <xf numFmtId="41" fontId="9" fillId="3" borderId="24" xfId="2" applyFont="1" applyFill="1" applyBorder="1" applyAlignment="1">
      <alignment horizontal="center" vertical="center"/>
    </xf>
    <xf numFmtId="177" fontId="9" fillId="0" borderId="24" xfId="1" applyNumberFormat="1" applyFont="1" applyBorder="1" applyAlignment="1">
      <alignment horizontal="right" vertical="center"/>
    </xf>
    <xf numFmtId="178" fontId="9" fillId="0" borderId="24" xfId="1" applyNumberFormat="1" applyFont="1" applyBorder="1" applyAlignment="1">
      <alignment horizontal="right" vertical="center"/>
    </xf>
    <xf numFmtId="0" fontId="11" fillId="0" borderId="23" xfId="0" applyFont="1" applyBorder="1" applyAlignment="1">
      <alignment horizontal="left" vertical="center"/>
    </xf>
    <xf numFmtId="41" fontId="21" fillId="4" borderId="69" xfId="1" applyFont="1" applyFill="1" applyBorder="1" applyAlignment="1">
      <alignment horizontal="center" vertical="distributed"/>
    </xf>
    <xf numFmtId="41" fontId="6" fillId="0" borderId="30" xfId="1" applyFont="1" applyFill="1" applyBorder="1" applyAlignment="1">
      <alignment horizontal="center" vertical="center"/>
    </xf>
    <xf numFmtId="177" fontId="6" fillId="0" borderId="30" xfId="1" applyNumberFormat="1" applyFont="1" applyBorder="1" applyAlignment="1">
      <alignment horizontal="right" vertical="center"/>
    </xf>
    <xf numFmtId="41" fontId="6" fillId="3" borderId="30" xfId="2" applyFont="1" applyFill="1" applyBorder="1" applyAlignment="1">
      <alignment horizontal="center" vertical="center"/>
    </xf>
    <xf numFmtId="178" fontId="6" fillId="0" borderId="30" xfId="1" applyNumberFormat="1" applyFont="1" applyBorder="1" applyAlignment="1">
      <alignment horizontal="right" vertical="center"/>
    </xf>
    <xf numFmtId="41" fontId="22" fillId="4" borderId="69" xfId="1" applyFont="1" applyFill="1" applyBorder="1" applyAlignment="1">
      <alignment horizontal="center" vertical="distributed"/>
    </xf>
    <xf numFmtId="41" fontId="6" fillId="0" borderId="24" xfId="1" applyFont="1" applyFill="1" applyBorder="1" applyAlignment="1">
      <alignment horizontal="center" vertical="center"/>
    </xf>
    <xf numFmtId="177" fontId="6" fillId="0" borderId="24" xfId="1" applyNumberFormat="1" applyFont="1" applyBorder="1" applyAlignment="1">
      <alignment horizontal="right" vertical="center"/>
    </xf>
    <xf numFmtId="41" fontId="6" fillId="3" borderId="24" xfId="2" applyFont="1" applyFill="1" applyBorder="1" applyAlignment="1">
      <alignment horizontal="center" vertical="center"/>
    </xf>
    <xf numFmtId="178" fontId="6" fillId="0" borderId="24" xfId="1" applyNumberFormat="1" applyFont="1" applyBorder="1" applyAlignment="1">
      <alignment horizontal="right" vertical="center"/>
    </xf>
    <xf numFmtId="41" fontId="22" fillId="4" borderId="0" xfId="1" applyFont="1" applyFill="1" applyBorder="1" applyAlignment="1">
      <alignment horizontal="center" vertical="distributed"/>
    </xf>
    <xf numFmtId="41" fontId="6" fillId="0" borderId="40" xfId="1" applyFont="1" applyFill="1" applyBorder="1" applyAlignment="1">
      <alignment horizontal="center" vertical="center"/>
    </xf>
    <xf numFmtId="177" fontId="6" fillId="0" borderId="40" xfId="1" applyNumberFormat="1" applyFont="1" applyBorder="1" applyAlignment="1">
      <alignment horizontal="right" vertical="center"/>
    </xf>
    <xf numFmtId="41" fontId="6" fillId="3" borderId="40" xfId="2" applyFont="1" applyFill="1" applyBorder="1" applyAlignment="1">
      <alignment horizontal="center" vertical="center"/>
    </xf>
    <xf numFmtId="41" fontId="6" fillId="3" borderId="30" xfId="2" applyFont="1" applyFill="1" applyBorder="1" applyAlignment="1">
      <alignment horizontal="center" vertical="center"/>
    </xf>
    <xf numFmtId="41" fontId="6" fillId="3" borderId="24" xfId="2" applyFont="1" applyFill="1" applyBorder="1" applyAlignment="1">
      <alignment horizontal="center" vertical="center"/>
    </xf>
    <xf numFmtId="178" fontId="6" fillId="0" borderId="40" xfId="1" applyNumberFormat="1" applyFont="1" applyBorder="1" applyAlignment="1">
      <alignment horizontal="right" vertical="center"/>
    </xf>
    <xf numFmtId="0" fontId="10" fillId="0" borderId="71" xfId="0" applyFont="1" applyBorder="1" applyAlignment="1">
      <alignment horizontal="left" vertical="center"/>
    </xf>
    <xf numFmtId="41" fontId="6" fillId="3" borderId="40" xfId="2" applyFont="1" applyFill="1" applyBorder="1" applyAlignment="1">
      <alignment horizontal="center" vertical="center"/>
    </xf>
    <xf numFmtId="0" fontId="10" fillId="0" borderId="44" xfId="0" applyFont="1" applyBorder="1" applyAlignment="1">
      <alignment horizontal="center" vertical="center" wrapText="1"/>
    </xf>
    <xf numFmtId="41" fontId="6" fillId="0" borderId="45" xfId="1" applyFont="1" applyFill="1" applyBorder="1" applyAlignment="1">
      <alignment horizontal="center" vertical="center"/>
    </xf>
    <xf numFmtId="41" fontId="6" fillId="0" borderId="45" xfId="1" applyFont="1" applyBorder="1" applyAlignment="1">
      <alignment horizontal="center" vertical="center"/>
    </xf>
    <xf numFmtId="41" fontId="6" fillId="3" borderId="45" xfId="2" applyFont="1" applyFill="1" applyBorder="1" applyAlignment="1">
      <alignment horizontal="center" vertical="center"/>
    </xf>
    <xf numFmtId="177" fontId="6" fillId="0" borderId="45" xfId="1" applyNumberFormat="1" applyFont="1" applyBorder="1" applyAlignment="1">
      <alignment horizontal="right" vertical="center"/>
    </xf>
    <xf numFmtId="178" fontId="6" fillId="0" borderId="45" xfId="1" applyNumberFormat="1" applyFont="1" applyBorder="1" applyAlignment="1">
      <alignment horizontal="right" vertical="center"/>
    </xf>
    <xf numFmtId="0" fontId="10" fillId="0" borderId="52" xfId="0" applyFont="1" applyBorder="1" applyAlignment="1">
      <alignment horizontal="left" vertical="center"/>
    </xf>
    <xf numFmtId="41" fontId="6" fillId="3" borderId="61" xfId="2" applyFont="1" applyFill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10" fillId="0" borderId="70" xfId="0" applyFont="1" applyBorder="1" applyAlignment="1">
      <alignment horizontal="left" vertical="center"/>
    </xf>
    <xf numFmtId="0" fontId="10" fillId="0" borderId="43" xfId="0" applyFont="1" applyBorder="1">
      <alignment vertical="center"/>
    </xf>
    <xf numFmtId="0" fontId="13" fillId="0" borderId="22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/>
    </xf>
    <xf numFmtId="0" fontId="10" fillId="0" borderId="34" xfId="0" applyFont="1" applyBorder="1" applyAlignment="1">
      <alignment horizontal="left" vertical="center"/>
    </xf>
    <xf numFmtId="0" fontId="10" fillId="0" borderId="50" xfId="0" applyFont="1" applyBorder="1" applyAlignment="1">
      <alignment horizontal="center" vertical="center"/>
    </xf>
    <xf numFmtId="0" fontId="10" fillId="0" borderId="43" xfId="0" applyFont="1" applyBorder="1" applyAlignment="1">
      <alignment horizontal="left" vertical="center"/>
    </xf>
    <xf numFmtId="0" fontId="10" fillId="0" borderId="52" xfId="0" applyFont="1" applyBorder="1">
      <alignment vertical="center"/>
    </xf>
    <xf numFmtId="181" fontId="6" fillId="0" borderId="30" xfId="1" applyNumberFormat="1" applyFont="1" applyBorder="1" applyAlignment="1">
      <alignment horizontal="right" vertical="center"/>
    </xf>
    <xf numFmtId="0" fontId="12" fillId="0" borderId="34" xfId="0" applyFont="1" applyBorder="1" applyAlignment="1">
      <alignment horizontal="left" vertical="center"/>
    </xf>
    <xf numFmtId="181" fontId="6" fillId="0" borderId="24" xfId="1" applyNumberFormat="1" applyFont="1" applyBorder="1" applyAlignment="1">
      <alignment horizontal="right" vertical="center"/>
    </xf>
    <xf numFmtId="0" fontId="10" fillId="0" borderId="0" xfId="0" applyFont="1" applyBorder="1" applyAlignment="1">
      <alignment horizontal="left" vertical="center"/>
    </xf>
    <xf numFmtId="181" fontId="6" fillId="0" borderId="40" xfId="1" applyNumberFormat="1" applyFont="1" applyBorder="1" applyAlignment="1">
      <alignment horizontal="right" vertical="center"/>
    </xf>
    <xf numFmtId="0" fontId="14" fillId="0" borderId="29" xfId="0" applyFont="1" applyBorder="1" applyAlignment="1">
      <alignment horizontal="center" vertical="center"/>
    </xf>
    <xf numFmtId="41" fontId="14" fillId="0" borderId="30" xfId="1" applyFont="1" applyFill="1" applyBorder="1" applyAlignment="1">
      <alignment horizontal="center" vertical="center"/>
    </xf>
    <xf numFmtId="41" fontId="14" fillId="0" borderId="30" xfId="1" applyFont="1" applyBorder="1" applyAlignment="1">
      <alignment horizontal="center" vertical="center"/>
    </xf>
    <xf numFmtId="41" fontId="14" fillId="3" borderId="30" xfId="2" applyFont="1" applyFill="1" applyBorder="1" applyAlignment="1">
      <alignment horizontal="center" vertical="center"/>
    </xf>
    <xf numFmtId="177" fontId="14" fillId="0" borderId="30" xfId="1" applyNumberFormat="1" applyFont="1" applyBorder="1" applyAlignment="1">
      <alignment horizontal="right" vertical="center"/>
    </xf>
    <xf numFmtId="178" fontId="14" fillId="0" borderId="30" xfId="1" applyNumberFormat="1" applyFont="1" applyBorder="1" applyAlignment="1">
      <alignment horizontal="right" vertical="center"/>
    </xf>
    <xf numFmtId="9" fontId="4" fillId="0" borderId="22" xfId="4" applyFont="1" applyBorder="1" applyAlignment="1">
      <alignment horizontal="center" vertical="center"/>
    </xf>
    <xf numFmtId="0" fontId="10" fillId="0" borderId="0" xfId="0" applyFont="1" applyBorder="1" applyAlignment="1">
      <alignment horizontal="left" vertical="center" wrapText="1"/>
    </xf>
    <xf numFmtId="0" fontId="12" fillId="0" borderId="71" xfId="0" applyFont="1" applyBorder="1" applyAlignment="1">
      <alignment horizontal="left" vertical="center"/>
    </xf>
    <xf numFmtId="41" fontId="12" fillId="0" borderId="34" xfId="1" applyFont="1" applyBorder="1">
      <alignment vertical="center"/>
    </xf>
    <xf numFmtId="0" fontId="4" fillId="0" borderId="41" xfId="0" applyFont="1" applyBorder="1" applyAlignment="1">
      <alignment horizontal="center" vertical="center"/>
    </xf>
    <xf numFmtId="41" fontId="14" fillId="0" borderId="24" xfId="1" applyFont="1" applyFill="1" applyBorder="1" applyAlignment="1">
      <alignment horizontal="center" vertical="center"/>
    </xf>
    <xf numFmtId="41" fontId="14" fillId="3" borderId="24" xfId="2" applyFont="1" applyFill="1" applyBorder="1" applyAlignment="1">
      <alignment horizontal="center" vertical="center"/>
    </xf>
    <xf numFmtId="177" fontId="14" fillId="0" borderId="24" xfId="1" applyNumberFormat="1" applyFont="1" applyBorder="1" applyAlignment="1">
      <alignment horizontal="right" vertical="center"/>
    </xf>
    <xf numFmtId="178" fontId="14" fillId="0" borderId="24" xfId="1" applyNumberFormat="1" applyFont="1" applyBorder="1" applyAlignment="1">
      <alignment horizontal="right" vertical="center"/>
    </xf>
    <xf numFmtId="41" fontId="12" fillId="0" borderId="0" xfId="1" applyFont="1" applyBorder="1">
      <alignment vertical="center"/>
    </xf>
    <xf numFmtId="0" fontId="10" fillId="0" borderId="34" xfId="0" applyFont="1" applyBorder="1" applyAlignment="1">
      <alignment horizontal="left" vertical="center" shrinkToFit="1"/>
    </xf>
    <xf numFmtId="0" fontId="10" fillId="0" borderId="70" xfId="0" applyFont="1" applyBorder="1" applyAlignment="1">
      <alignment horizontal="left" vertical="center" shrinkToFit="1"/>
    </xf>
    <xf numFmtId="0" fontId="10" fillId="0" borderId="0" xfId="0" applyFont="1" applyBorder="1" applyAlignment="1">
      <alignment horizontal="left" vertical="center" shrinkToFit="1"/>
    </xf>
    <xf numFmtId="0" fontId="10" fillId="0" borderId="71" xfId="0" applyFont="1" applyBorder="1" applyAlignment="1">
      <alignment horizontal="left" vertical="center" shrinkToFit="1"/>
    </xf>
    <xf numFmtId="0" fontId="10" fillId="0" borderId="52" xfId="0" applyFont="1" applyBorder="1" applyAlignment="1">
      <alignment horizontal="left" vertical="center" shrinkToFit="1"/>
    </xf>
    <xf numFmtId="41" fontId="14" fillId="0" borderId="1" xfId="1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72" xfId="0" applyFont="1" applyBorder="1" applyAlignment="1">
      <alignment horizontal="center" vertical="center"/>
    </xf>
    <xf numFmtId="41" fontId="14" fillId="0" borderId="58" xfId="1" applyFont="1" applyBorder="1" applyAlignment="1">
      <alignment horizontal="center" vertical="center"/>
    </xf>
    <xf numFmtId="41" fontId="14" fillId="3" borderId="58" xfId="2" applyFont="1" applyFill="1" applyBorder="1" applyAlignment="1">
      <alignment horizontal="center" vertical="center"/>
    </xf>
    <xf numFmtId="177" fontId="14" fillId="0" borderId="58" xfId="1" applyNumberFormat="1" applyFont="1" applyBorder="1" applyAlignment="1">
      <alignment horizontal="right" vertical="center"/>
    </xf>
    <xf numFmtId="178" fontId="14" fillId="0" borderId="58" xfId="1" applyNumberFormat="1" applyFont="1" applyBorder="1" applyAlignment="1">
      <alignment horizontal="right" vertical="center"/>
    </xf>
    <xf numFmtId="0" fontId="10" fillId="0" borderId="73" xfId="0" applyFont="1" applyBorder="1" applyAlignment="1">
      <alignment horizontal="left" vertical="center"/>
    </xf>
    <xf numFmtId="41" fontId="10" fillId="0" borderId="74" xfId="1" applyFont="1" applyBorder="1">
      <alignment vertical="center"/>
    </xf>
    <xf numFmtId="0" fontId="10" fillId="0" borderId="74" xfId="0" applyFont="1" applyBorder="1">
      <alignment vertical="center"/>
    </xf>
    <xf numFmtId="0" fontId="10" fillId="0" borderId="74" xfId="0" applyFont="1" applyBorder="1" applyAlignment="1">
      <alignment horizontal="center" vertical="center"/>
    </xf>
    <xf numFmtId="0" fontId="10" fillId="0" borderId="59" xfId="0" applyFont="1" applyBorder="1">
      <alignment vertical="center"/>
    </xf>
    <xf numFmtId="0" fontId="13" fillId="0" borderId="28" xfId="0" applyFont="1" applyBorder="1" applyAlignment="1">
      <alignment horizontal="center" vertical="center" wrapText="1"/>
    </xf>
    <xf numFmtId="0" fontId="6" fillId="0" borderId="44" xfId="0" applyFont="1" applyBorder="1" applyAlignment="1">
      <alignment horizontal="center" vertical="center"/>
    </xf>
    <xf numFmtId="41" fontId="6" fillId="0" borderId="45" xfId="1" applyFont="1" applyFill="1" applyBorder="1" applyAlignment="1">
      <alignment horizontal="center" vertical="center"/>
    </xf>
    <xf numFmtId="41" fontId="15" fillId="3" borderId="45" xfId="2" applyFont="1" applyFill="1" applyBorder="1" applyAlignment="1">
      <alignment horizontal="center" vertical="center"/>
    </xf>
    <xf numFmtId="177" fontId="6" fillId="0" borderId="45" xfId="1" applyNumberFormat="1" applyFont="1" applyBorder="1" applyAlignment="1">
      <alignment horizontal="right" vertical="center"/>
    </xf>
    <xf numFmtId="178" fontId="6" fillId="0" borderId="45" xfId="1" applyNumberFormat="1" applyFont="1" applyBorder="1" applyAlignment="1">
      <alignment horizontal="right" vertical="center"/>
    </xf>
    <xf numFmtId="0" fontId="10" fillId="0" borderId="47" xfId="0" applyFont="1" applyBorder="1" applyAlignment="1">
      <alignment horizontal="left" vertical="center"/>
    </xf>
    <xf numFmtId="0" fontId="13" fillId="0" borderId="22" xfId="0" applyFont="1" applyBorder="1" applyAlignment="1">
      <alignment horizontal="center" vertical="center" wrapText="1"/>
    </xf>
    <xf numFmtId="41" fontId="6" fillId="0" borderId="30" xfId="2" applyFont="1" applyFill="1" applyBorder="1" applyAlignment="1">
      <alignment horizontal="center" vertical="center" wrapText="1"/>
    </xf>
    <xf numFmtId="41" fontId="6" fillId="0" borderId="30" xfId="2" applyFont="1" applyBorder="1" applyAlignment="1">
      <alignment horizontal="center" vertical="center" wrapText="1"/>
    </xf>
    <xf numFmtId="41" fontId="6" fillId="3" borderId="30" xfId="2" applyFont="1" applyFill="1" applyBorder="1" applyAlignment="1">
      <alignment horizontal="center" vertical="center" wrapText="1"/>
    </xf>
    <xf numFmtId="177" fontId="6" fillId="0" borderId="30" xfId="2" applyNumberFormat="1" applyFont="1" applyBorder="1" applyAlignment="1">
      <alignment horizontal="right" vertical="center" wrapText="1"/>
    </xf>
    <xf numFmtId="178" fontId="6" fillId="0" borderId="30" xfId="2" applyNumberFormat="1" applyFont="1" applyBorder="1" applyAlignment="1">
      <alignment horizontal="right" vertical="center" wrapText="1"/>
    </xf>
    <xf numFmtId="41" fontId="6" fillId="0" borderId="24" xfId="2" applyFont="1" applyFill="1" applyBorder="1" applyAlignment="1">
      <alignment horizontal="center" vertical="center" wrapText="1"/>
    </xf>
    <xf numFmtId="41" fontId="6" fillId="0" borderId="24" xfId="2" applyFont="1" applyBorder="1" applyAlignment="1">
      <alignment horizontal="center" vertical="center" wrapText="1"/>
    </xf>
    <xf numFmtId="41" fontId="6" fillId="3" borderId="24" xfId="2" applyFont="1" applyFill="1" applyBorder="1" applyAlignment="1">
      <alignment horizontal="center" vertical="center" wrapText="1"/>
    </xf>
    <xf numFmtId="177" fontId="6" fillId="0" borderId="24" xfId="2" applyNumberFormat="1" applyFont="1" applyBorder="1" applyAlignment="1">
      <alignment horizontal="right" vertical="center" wrapText="1"/>
    </xf>
    <xf numFmtId="178" fontId="6" fillId="0" borderId="24" xfId="2" applyNumberFormat="1" applyFont="1" applyBorder="1" applyAlignment="1">
      <alignment horizontal="right" vertical="center" wrapText="1"/>
    </xf>
    <xf numFmtId="41" fontId="6" fillId="0" borderId="40" xfId="2" applyFont="1" applyFill="1" applyBorder="1" applyAlignment="1">
      <alignment horizontal="center" vertical="center" wrapText="1"/>
    </xf>
    <xf numFmtId="41" fontId="6" fillId="0" borderId="40" xfId="2" applyFont="1" applyBorder="1" applyAlignment="1">
      <alignment horizontal="center" vertical="center" wrapText="1"/>
    </xf>
    <xf numFmtId="41" fontId="6" fillId="3" borderId="40" xfId="2" applyFont="1" applyFill="1" applyBorder="1" applyAlignment="1">
      <alignment horizontal="center" vertical="center" wrapText="1"/>
    </xf>
    <xf numFmtId="177" fontId="6" fillId="0" borderId="40" xfId="2" applyNumberFormat="1" applyFont="1" applyBorder="1" applyAlignment="1">
      <alignment horizontal="right" vertical="center" wrapText="1"/>
    </xf>
    <xf numFmtId="178" fontId="6" fillId="0" borderId="40" xfId="2" applyNumberFormat="1" applyFont="1" applyBorder="1" applyAlignment="1">
      <alignment horizontal="right" vertical="center" wrapText="1"/>
    </xf>
    <xf numFmtId="41" fontId="10" fillId="0" borderId="43" xfId="2" applyFont="1" applyBorder="1">
      <alignment vertical="center"/>
    </xf>
    <xf numFmtId="0" fontId="10" fillId="0" borderId="29" xfId="0" applyFont="1" applyBorder="1" applyAlignment="1">
      <alignment horizontal="center" vertical="center" wrapText="1" shrinkToFit="1"/>
    </xf>
    <xf numFmtId="41" fontId="6" fillId="0" borderId="30" xfId="2" applyFont="1" applyFill="1" applyBorder="1" applyAlignment="1">
      <alignment horizontal="center" vertical="center"/>
    </xf>
    <xf numFmtId="41" fontId="6" fillId="0" borderId="30" xfId="2" applyFont="1" applyBorder="1" applyAlignment="1">
      <alignment horizontal="center" vertical="center"/>
    </xf>
    <xf numFmtId="177" fontId="6" fillId="0" borderId="30" xfId="2" applyNumberFormat="1" applyFont="1" applyBorder="1" applyAlignment="1">
      <alignment horizontal="right" vertical="center"/>
    </xf>
    <xf numFmtId="178" fontId="6" fillId="0" borderId="30" xfId="2" applyNumberFormat="1" applyFont="1" applyBorder="1" applyAlignment="1">
      <alignment horizontal="right" vertical="center"/>
    </xf>
    <xf numFmtId="0" fontId="10" fillId="0" borderId="23" xfId="0" applyFont="1" applyBorder="1" applyAlignment="1">
      <alignment horizontal="center" vertical="center" shrinkToFit="1"/>
    </xf>
    <xf numFmtId="41" fontId="6" fillId="0" borderId="24" xfId="2" applyFont="1" applyFill="1" applyBorder="1" applyAlignment="1">
      <alignment horizontal="center" vertical="center"/>
    </xf>
    <xf numFmtId="41" fontId="6" fillId="0" borderId="24" xfId="2" applyFont="1" applyBorder="1" applyAlignment="1">
      <alignment horizontal="center" vertical="center"/>
    </xf>
    <xf numFmtId="177" fontId="6" fillId="0" borderId="24" xfId="2" applyNumberFormat="1" applyFont="1" applyBorder="1" applyAlignment="1">
      <alignment horizontal="right" vertical="center"/>
    </xf>
    <xf numFmtId="178" fontId="6" fillId="0" borderId="24" xfId="2" applyNumberFormat="1" applyFont="1" applyBorder="1" applyAlignment="1">
      <alignment horizontal="right" vertical="center"/>
    </xf>
    <xf numFmtId="0" fontId="10" fillId="0" borderId="52" xfId="0" applyFont="1" applyFill="1" applyBorder="1" applyAlignment="1">
      <alignment horizontal="left" vertical="center"/>
    </xf>
    <xf numFmtId="0" fontId="4" fillId="0" borderId="22" xfId="0" applyFont="1" applyBorder="1">
      <alignment vertical="center"/>
    </xf>
    <xf numFmtId="41" fontId="6" fillId="0" borderId="40" xfId="2" applyFont="1" applyFill="1" applyBorder="1" applyAlignment="1">
      <alignment horizontal="center" vertical="center"/>
    </xf>
    <xf numFmtId="41" fontId="6" fillId="0" borderId="40" xfId="2" applyFont="1" applyBorder="1" applyAlignment="1">
      <alignment horizontal="center" vertical="center"/>
    </xf>
    <xf numFmtId="177" fontId="6" fillId="0" borderId="40" xfId="2" applyNumberFormat="1" applyFont="1" applyBorder="1" applyAlignment="1">
      <alignment horizontal="right" vertical="center"/>
    </xf>
    <xf numFmtId="178" fontId="6" fillId="0" borderId="40" xfId="2" applyNumberFormat="1" applyFont="1" applyBorder="1" applyAlignment="1">
      <alignment horizontal="right" vertical="center"/>
    </xf>
    <xf numFmtId="0" fontId="15" fillId="0" borderId="50" xfId="0" applyFont="1" applyBorder="1" applyAlignment="1">
      <alignment horizontal="center" vertical="center" wrapText="1"/>
    </xf>
    <xf numFmtId="41" fontId="6" fillId="0" borderId="40" xfId="1" applyFont="1" applyFill="1" applyBorder="1" applyAlignment="1">
      <alignment vertical="center"/>
    </xf>
    <xf numFmtId="41" fontId="6" fillId="3" borderId="40" xfId="2" applyFont="1" applyFill="1" applyBorder="1" applyAlignment="1">
      <alignment vertical="center"/>
    </xf>
    <xf numFmtId="177" fontId="6" fillId="0" borderId="40" xfId="1" applyNumberFormat="1" applyFont="1" applyBorder="1" applyAlignment="1">
      <alignment horizontal="right" vertical="center"/>
    </xf>
    <xf numFmtId="178" fontId="6" fillId="0" borderId="40" xfId="1" applyNumberFormat="1" applyFont="1" applyBorder="1" applyAlignment="1">
      <alignment horizontal="right" vertical="center"/>
    </xf>
    <xf numFmtId="0" fontId="10" fillId="0" borderId="36" xfId="0" applyFont="1" applyBorder="1" applyAlignment="1">
      <alignment horizontal="center" vertical="center"/>
    </xf>
    <xf numFmtId="41" fontId="6" fillId="0" borderId="30" xfId="2" applyFont="1" applyFill="1" applyBorder="1" applyAlignment="1">
      <alignment horizontal="center" vertical="center"/>
    </xf>
    <xf numFmtId="41" fontId="6" fillId="0" borderId="30" xfId="2" applyFont="1" applyBorder="1" applyAlignment="1">
      <alignment horizontal="center" vertical="center"/>
    </xf>
    <xf numFmtId="177" fontId="6" fillId="0" borderId="30" xfId="2" applyNumberFormat="1" applyFont="1" applyBorder="1" applyAlignment="1">
      <alignment horizontal="right" vertical="center"/>
    </xf>
    <xf numFmtId="178" fontId="6" fillId="0" borderId="30" xfId="2" applyNumberFormat="1" applyFont="1" applyBorder="1" applyAlignment="1">
      <alignment horizontal="right" vertical="center"/>
    </xf>
    <xf numFmtId="41" fontId="6" fillId="0" borderId="45" xfId="2" applyFont="1" applyFill="1" applyBorder="1" applyAlignment="1">
      <alignment horizontal="center" vertical="center"/>
    </xf>
    <xf numFmtId="41" fontId="6" fillId="0" borderId="45" xfId="2" applyFont="1" applyBorder="1" applyAlignment="1">
      <alignment horizontal="center" vertical="center"/>
    </xf>
    <xf numFmtId="177" fontId="6" fillId="0" borderId="45" xfId="2" applyNumberFormat="1" applyFont="1" applyBorder="1" applyAlignment="1">
      <alignment horizontal="right" vertical="center"/>
    </xf>
    <xf numFmtId="178" fontId="6" fillId="0" borderId="45" xfId="2" applyNumberFormat="1" applyFont="1" applyBorder="1" applyAlignment="1">
      <alignment horizontal="right" vertical="center"/>
    </xf>
    <xf numFmtId="41" fontId="14" fillId="0" borderId="21" xfId="1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 shrinkToFit="1"/>
    </xf>
    <xf numFmtId="0" fontId="10" fillId="0" borderId="50" xfId="0" applyFont="1" applyBorder="1" applyAlignment="1">
      <alignment horizontal="center" vertical="center"/>
    </xf>
    <xf numFmtId="41" fontId="6" fillId="0" borderId="45" xfId="2" applyFont="1" applyFill="1" applyBorder="1" applyAlignment="1">
      <alignment vertical="center"/>
    </xf>
    <xf numFmtId="41" fontId="6" fillId="0" borderId="45" xfId="2" applyFont="1" applyBorder="1" applyAlignment="1">
      <alignment vertical="center"/>
    </xf>
    <xf numFmtId="41" fontId="6" fillId="3" borderId="45" xfId="2" applyFont="1" applyFill="1" applyBorder="1" applyAlignment="1">
      <alignment vertical="center"/>
    </xf>
    <xf numFmtId="177" fontId="6" fillId="0" borderId="45" xfId="2" applyNumberFormat="1" applyFont="1" applyBorder="1" applyAlignment="1">
      <alignment horizontal="right" vertical="center"/>
    </xf>
    <xf numFmtId="178" fontId="6" fillId="0" borderId="45" xfId="2" applyNumberFormat="1" applyFont="1" applyBorder="1" applyAlignment="1">
      <alignment horizontal="right" vertical="center"/>
    </xf>
    <xf numFmtId="0" fontId="14" fillId="0" borderId="28" xfId="0" applyFont="1" applyBorder="1" applyAlignment="1">
      <alignment horizontal="center" vertical="center" wrapText="1"/>
    </xf>
    <xf numFmtId="41" fontId="6" fillId="3" borderId="45" xfId="2" applyFont="1" applyFill="1" applyBorder="1" applyAlignment="1">
      <alignment horizontal="center" vertical="center"/>
    </xf>
    <xf numFmtId="0" fontId="14" fillId="0" borderId="22" xfId="0" applyFont="1" applyBorder="1" applyAlignment="1">
      <alignment horizontal="center" vertical="center" wrapText="1"/>
    </xf>
    <xf numFmtId="178" fontId="6" fillId="0" borderId="30" xfId="2" applyNumberFormat="1" applyFont="1" applyBorder="1" applyAlignment="1">
      <alignment vertical="center"/>
    </xf>
    <xf numFmtId="0" fontId="4" fillId="0" borderId="23" xfId="0" applyFont="1" applyBorder="1">
      <alignment vertical="center"/>
    </xf>
    <xf numFmtId="0" fontId="6" fillId="0" borderId="24" xfId="2" applyNumberFormat="1" applyFont="1" applyBorder="1" applyAlignment="1">
      <alignment vertical="center"/>
    </xf>
    <xf numFmtId="178" fontId="6" fillId="0" borderId="24" xfId="2" applyNumberFormat="1" applyFont="1" applyBorder="1" applyAlignment="1">
      <alignment vertical="center"/>
    </xf>
    <xf numFmtId="0" fontId="10" fillId="0" borderId="39" xfId="0" applyFont="1" applyBorder="1" applyAlignment="1">
      <alignment horizontal="center" vertical="center" wrapText="1"/>
    </xf>
    <xf numFmtId="178" fontId="6" fillId="0" borderId="40" xfId="2" applyNumberFormat="1" applyFont="1" applyBorder="1" applyAlignment="1">
      <alignment vertical="center"/>
    </xf>
    <xf numFmtId="41" fontId="6" fillId="0" borderId="30" xfId="1" applyFont="1" applyFill="1" applyBorder="1" applyAlignment="1">
      <alignment horizontal="center" vertical="center" wrapText="1"/>
    </xf>
    <xf numFmtId="41" fontId="6" fillId="0" borderId="40" xfId="1" applyFont="1" applyFill="1" applyBorder="1" applyAlignment="1">
      <alignment horizontal="center" vertical="center" wrapText="1"/>
    </xf>
    <xf numFmtId="0" fontId="10" fillId="0" borderId="75" xfId="0" applyFont="1" applyBorder="1" applyAlignment="1">
      <alignment horizontal="left" vertical="center"/>
    </xf>
    <xf numFmtId="0" fontId="12" fillId="0" borderId="70" xfId="0" applyFont="1" applyBorder="1" applyAlignment="1">
      <alignment horizontal="left" vertical="center"/>
    </xf>
    <xf numFmtId="0" fontId="4" fillId="0" borderId="52" xfId="0" applyFont="1" applyBorder="1">
      <alignment vertical="center"/>
    </xf>
    <xf numFmtId="41" fontId="6" fillId="0" borderId="30" xfId="1" applyFont="1" applyFill="1" applyBorder="1" applyAlignment="1">
      <alignment horizontal="center" vertical="center"/>
    </xf>
    <xf numFmtId="177" fontId="6" fillId="0" borderId="30" xfId="1" applyNumberFormat="1" applyFont="1" applyBorder="1" applyAlignment="1">
      <alignment horizontal="right" vertical="center"/>
    </xf>
    <xf numFmtId="178" fontId="6" fillId="0" borderId="30" xfId="1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center" vertical="center"/>
    </xf>
    <xf numFmtId="0" fontId="10" fillId="0" borderId="52" xfId="0" applyFont="1" applyBorder="1" applyAlignment="1">
      <alignment horizontal="left" vertical="center" wrapText="1"/>
    </xf>
    <xf numFmtId="0" fontId="6" fillId="0" borderId="72" xfId="0" applyFont="1" applyBorder="1" applyAlignment="1">
      <alignment horizontal="center" vertical="center"/>
    </xf>
    <xf numFmtId="41" fontId="6" fillId="0" borderId="58" xfId="1" applyFont="1" applyFill="1" applyBorder="1" applyAlignment="1">
      <alignment vertical="center"/>
    </xf>
    <xf numFmtId="41" fontId="6" fillId="0" borderId="58" xfId="1" applyFont="1" applyBorder="1" applyAlignment="1">
      <alignment vertical="center"/>
    </xf>
    <xf numFmtId="41" fontId="15" fillId="3" borderId="58" xfId="2" applyFont="1" applyFill="1" applyBorder="1" applyAlignment="1">
      <alignment vertical="center"/>
    </xf>
    <xf numFmtId="177" fontId="6" fillId="0" borderId="58" xfId="1" applyNumberFormat="1" applyFont="1" applyBorder="1" applyAlignment="1">
      <alignment horizontal="right" vertical="center"/>
    </xf>
    <xf numFmtId="178" fontId="6" fillId="0" borderId="58" xfId="1" applyNumberFormat="1" applyFont="1" applyBorder="1" applyAlignment="1">
      <alignment horizontal="right" vertical="center"/>
    </xf>
    <xf numFmtId="0" fontId="10" fillId="0" borderId="74" xfId="0" applyFont="1" applyBorder="1" applyAlignment="1">
      <alignment horizontal="left" vertical="center"/>
    </xf>
    <xf numFmtId="0" fontId="16" fillId="0" borderId="74" xfId="0" applyFont="1" applyBorder="1" applyAlignment="1">
      <alignment horizontal="center" vertical="center"/>
    </xf>
    <xf numFmtId="0" fontId="10" fillId="0" borderId="74" xfId="0" quotePrefix="1" applyFont="1" applyBorder="1" applyAlignment="1">
      <alignment horizontal="center" vertical="center"/>
    </xf>
    <xf numFmtId="0" fontId="10" fillId="0" borderId="23" xfId="0" applyFont="1" applyBorder="1" applyAlignment="1">
      <alignment horizontal="left" vertical="center" wrapText="1"/>
    </xf>
    <xf numFmtId="0" fontId="6" fillId="0" borderId="36" xfId="0" applyFont="1" applyBorder="1" applyAlignment="1">
      <alignment horizontal="center" vertical="center"/>
    </xf>
    <xf numFmtId="41" fontId="6" fillId="0" borderId="30" xfId="2" applyNumberFormat="1" applyFont="1" applyBorder="1" applyAlignment="1">
      <alignment horizontal="center" vertical="center"/>
    </xf>
    <xf numFmtId="41" fontId="6" fillId="3" borderId="30" xfId="2" applyNumberFormat="1" applyFont="1" applyFill="1" applyBorder="1" applyAlignment="1">
      <alignment horizontal="center" vertical="center"/>
    </xf>
    <xf numFmtId="0" fontId="10" fillId="0" borderId="71" xfId="0" applyFont="1" applyBorder="1" applyAlignment="1">
      <alignment horizontal="left" vertical="center" wrapText="1"/>
    </xf>
    <xf numFmtId="0" fontId="6" fillId="0" borderId="37" xfId="0" applyFont="1" applyBorder="1" applyAlignment="1">
      <alignment horizontal="center" vertical="center"/>
    </xf>
    <xf numFmtId="41" fontId="6" fillId="0" borderId="24" xfId="2" applyNumberFormat="1" applyFont="1" applyBorder="1" applyAlignment="1">
      <alignment horizontal="center" vertical="center"/>
    </xf>
    <xf numFmtId="41" fontId="6" fillId="3" borderId="24" xfId="2" applyNumberFormat="1" applyFont="1" applyFill="1" applyBorder="1" applyAlignment="1">
      <alignment horizontal="center" vertical="center"/>
    </xf>
    <xf numFmtId="41" fontId="6" fillId="0" borderId="52" xfId="1" applyFont="1" applyBorder="1" applyAlignment="1">
      <alignment horizontal="center" vertical="center"/>
    </xf>
    <xf numFmtId="41" fontId="6" fillId="3" borderId="40" xfId="2" applyNumberFormat="1" applyFont="1" applyFill="1" applyBorder="1" applyAlignment="1">
      <alignment horizontal="center" vertical="center"/>
    </xf>
    <xf numFmtId="0" fontId="11" fillId="0" borderId="52" xfId="0" applyFont="1" applyBorder="1" applyAlignment="1">
      <alignment horizontal="left" vertical="center"/>
    </xf>
    <xf numFmtId="0" fontId="6" fillId="0" borderId="39" xfId="0" applyFont="1" applyBorder="1" applyAlignment="1">
      <alignment horizontal="center" vertical="center"/>
    </xf>
    <xf numFmtId="41" fontId="6" fillId="0" borderId="40" xfId="2" applyNumberFormat="1" applyFont="1" applyBorder="1" applyAlignment="1">
      <alignment horizontal="center" vertical="center"/>
    </xf>
    <xf numFmtId="0" fontId="10" fillId="0" borderId="52" xfId="0" applyFont="1" applyFill="1" applyBorder="1" applyAlignment="1">
      <alignment horizontal="left" vertical="center" wrapText="1"/>
    </xf>
    <xf numFmtId="0" fontId="24" fillId="0" borderId="28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 wrapText="1"/>
    </xf>
    <xf numFmtId="41" fontId="6" fillId="0" borderId="45" xfId="1" applyFont="1" applyFill="1" applyBorder="1" applyAlignment="1">
      <alignment vertical="center"/>
    </xf>
    <xf numFmtId="41" fontId="6" fillId="0" borderId="45" xfId="1" applyFont="1" applyBorder="1" applyAlignment="1">
      <alignment vertical="center"/>
    </xf>
    <xf numFmtId="0" fontId="24" fillId="0" borderId="22" xfId="0" applyFont="1" applyBorder="1" applyAlignment="1">
      <alignment horizontal="center" vertical="center"/>
    </xf>
    <xf numFmtId="0" fontId="6" fillId="0" borderId="36" xfId="0" applyFont="1" applyBorder="1" applyAlignment="1">
      <alignment horizontal="center" vertical="center" wrapText="1"/>
    </xf>
    <xf numFmtId="0" fontId="6" fillId="0" borderId="37" xfId="0" applyFont="1" applyBorder="1" applyAlignment="1">
      <alignment horizontal="center" vertical="center" wrapText="1"/>
    </xf>
    <xf numFmtId="0" fontId="12" fillId="0" borderId="23" xfId="0" quotePrefix="1" applyFont="1" applyFill="1" applyBorder="1" applyAlignment="1">
      <alignment horizontal="left" vertical="center" wrapText="1"/>
    </xf>
    <xf numFmtId="41" fontId="12" fillId="0" borderId="0" xfId="2" applyFont="1" applyFill="1" applyBorder="1">
      <alignment vertical="center"/>
    </xf>
    <xf numFmtId="0" fontId="12" fillId="0" borderId="0" xfId="0" applyFont="1" applyFill="1" applyBorder="1">
      <alignment vertical="center"/>
    </xf>
    <xf numFmtId="0" fontId="18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2" fillId="0" borderId="0" xfId="0" quotePrefix="1" applyFont="1" applyFill="1" applyBorder="1" applyAlignment="1">
      <alignment horizontal="center" vertical="center"/>
    </xf>
    <xf numFmtId="0" fontId="12" fillId="0" borderId="23" xfId="0" quotePrefix="1" applyFont="1" applyBorder="1" applyAlignment="1">
      <alignment horizontal="left" vertical="center" wrapText="1"/>
    </xf>
    <xf numFmtId="41" fontId="12" fillId="0" borderId="0" xfId="2" applyFont="1" applyBorder="1">
      <alignment vertical="center"/>
    </xf>
    <xf numFmtId="0" fontId="12" fillId="0" borderId="0" xfId="0" applyFont="1" applyBorder="1">
      <alignment vertical="center"/>
    </xf>
    <xf numFmtId="0" fontId="23" fillId="0" borderId="22" xfId="0" applyFont="1" applyBorder="1" applyAlignment="1">
      <alignment horizontal="center" vertical="center"/>
    </xf>
    <xf numFmtId="41" fontId="6" fillId="3" borderId="24" xfId="2" applyFont="1" applyFill="1" applyBorder="1" applyAlignment="1">
      <alignment horizontal="center" vertical="center" wrapText="1"/>
    </xf>
    <xf numFmtId="0" fontId="6" fillId="0" borderId="39" xfId="0" applyFont="1" applyBorder="1" applyAlignment="1">
      <alignment horizontal="center" vertical="center" wrapText="1"/>
    </xf>
    <xf numFmtId="0" fontId="10" fillId="0" borderId="23" xfId="0" quotePrefix="1" applyFont="1" applyBorder="1" applyAlignment="1">
      <alignment horizontal="left" vertical="center" wrapText="1"/>
    </xf>
    <xf numFmtId="0" fontId="23" fillId="0" borderId="22" xfId="0" applyFont="1" applyBorder="1" applyAlignment="1">
      <alignment horizontal="center" vertical="top"/>
    </xf>
    <xf numFmtId="0" fontId="10" fillId="0" borderId="29" xfId="0" applyFont="1" applyBorder="1" applyAlignment="1">
      <alignment horizontal="left" vertical="center" wrapText="1"/>
    </xf>
    <xf numFmtId="0" fontId="10" fillId="0" borderId="23" xfId="0" quotePrefix="1" applyFont="1" applyBorder="1" applyAlignment="1">
      <alignment horizontal="left" vertical="center"/>
    </xf>
    <xf numFmtId="0" fontId="10" fillId="0" borderId="50" xfId="0" quotePrefix="1" applyFont="1" applyBorder="1" applyAlignment="1">
      <alignment horizontal="left" vertical="center"/>
    </xf>
    <xf numFmtId="0" fontId="6" fillId="0" borderId="29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0" borderId="50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/>
    </xf>
    <xf numFmtId="0" fontId="10" fillId="0" borderId="0" xfId="0" applyFont="1" applyFill="1" applyBorder="1" applyAlignment="1">
      <alignment horizontal="left" vertical="center" shrinkToFit="1"/>
    </xf>
    <xf numFmtId="0" fontId="6" fillId="0" borderId="29" xfId="0" applyFont="1" applyBorder="1" applyAlignment="1">
      <alignment horizontal="center" vertical="center"/>
    </xf>
    <xf numFmtId="0" fontId="6" fillId="0" borderId="50" xfId="0" applyFont="1" applyBorder="1" applyAlignment="1">
      <alignment horizontal="center" vertical="center"/>
    </xf>
    <xf numFmtId="0" fontId="6" fillId="0" borderId="24" xfId="2" applyNumberFormat="1" applyFont="1" applyBorder="1" applyAlignment="1">
      <alignment horizontal="right" vertical="center"/>
    </xf>
    <xf numFmtId="0" fontId="6" fillId="0" borderId="40" xfId="2" applyNumberFormat="1" applyFont="1" applyBorder="1" applyAlignment="1">
      <alignment horizontal="right" vertical="center"/>
    </xf>
    <xf numFmtId="41" fontId="6" fillId="3" borderId="30" xfId="2" applyFont="1" applyFill="1" applyBorder="1" applyAlignment="1">
      <alignment vertical="center"/>
    </xf>
    <xf numFmtId="182" fontId="6" fillId="0" borderId="30" xfId="2" applyNumberFormat="1" applyFont="1" applyBorder="1" applyAlignment="1">
      <alignment horizontal="right" vertical="center"/>
    </xf>
    <xf numFmtId="182" fontId="6" fillId="0" borderId="40" xfId="2" applyNumberFormat="1" applyFont="1" applyBorder="1" applyAlignment="1">
      <alignment horizontal="right" vertical="center"/>
    </xf>
    <xf numFmtId="182" fontId="6" fillId="0" borderId="45" xfId="1" applyNumberFormat="1" applyFont="1" applyBorder="1" applyAlignment="1">
      <alignment horizontal="right" vertical="center"/>
    </xf>
    <xf numFmtId="0" fontId="4" fillId="0" borderId="36" xfId="0" applyFont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 wrapText="1"/>
    </xf>
    <xf numFmtId="0" fontId="4" fillId="0" borderId="39" xfId="0" applyFont="1" applyBorder="1" applyAlignment="1">
      <alignment horizontal="center" vertical="center" wrapText="1"/>
    </xf>
    <xf numFmtId="0" fontId="6" fillId="0" borderId="57" xfId="0" applyFont="1" applyBorder="1" applyAlignment="1">
      <alignment horizontal="center" vertical="center" wrapText="1"/>
    </xf>
    <xf numFmtId="177" fontId="4" fillId="0" borderId="45" xfId="0" applyNumberFormat="1" applyFont="1" applyBorder="1" applyAlignment="1">
      <alignment horizontal="right" vertical="center"/>
    </xf>
    <xf numFmtId="177" fontId="4" fillId="3" borderId="45" xfId="0" applyNumberFormat="1" applyFont="1" applyFill="1" applyBorder="1" applyAlignment="1">
      <alignment horizontal="right" vertical="center"/>
    </xf>
    <xf numFmtId="181" fontId="6" fillId="0" borderId="45" xfId="2" applyNumberFormat="1" applyFont="1" applyBorder="1" applyAlignment="1">
      <alignment horizontal="right" vertical="center"/>
    </xf>
    <xf numFmtId="0" fontId="10" fillId="0" borderId="71" xfId="0" applyFont="1" applyFill="1" applyBorder="1" applyAlignment="1">
      <alignment horizontal="left" vertical="center"/>
    </xf>
    <xf numFmtId="0" fontId="10" fillId="0" borderId="34" xfId="0" applyFont="1" applyFill="1" applyBorder="1">
      <alignment vertical="center"/>
    </xf>
    <xf numFmtId="181" fontId="6" fillId="0" borderId="30" xfId="2" applyNumberFormat="1" applyFont="1" applyBorder="1" applyAlignment="1">
      <alignment horizontal="right" vertical="center"/>
    </xf>
    <xf numFmtId="177" fontId="4" fillId="3" borderId="75" xfId="0" applyNumberFormat="1" applyFont="1" applyFill="1" applyBorder="1" applyAlignment="1">
      <alignment horizontal="right" vertical="center"/>
    </xf>
    <xf numFmtId="181" fontId="6" fillId="0" borderId="24" xfId="2" applyNumberFormat="1" applyFont="1" applyBorder="1" applyAlignment="1">
      <alignment horizontal="right" vertical="center"/>
    </xf>
    <xf numFmtId="181" fontId="6" fillId="0" borderId="40" xfId="2" applyNumberFormat="1" applyFont="1" applyBorder="1" applyAlignment="1">
      <alignment horizontal="right" vertical="center"/>
    </xf>
    <xf numFmtId="0" fontId="13" fillId="0" borderId="28" xfId="0" applyFont="1" applyFill="1" applyBorder="1" applyAlignment="1">
      <alignment horizontal="center" vertical="center"/>
    </xf>
    <xf numFmtId="0" fontId="6" fillId="0" borderId="33" xfId="0" applyFont="1" applyBorder="1" applyAlignment="1">
      <alignment horizontal="center" vertical="center"/>
    </xf>
    <xf numFmtId="41" fontId="6" fillId="3" borderId="75" xfId="2" applyFont="1" applyFill="1" applyBorder="1" applyAlignment="1">
      <alignment horizontal="center" vertical="center"/>
    </xf>
    <xf numFmtId="181" fontId="6" fillId="0" borderId="45" xfId="1" applyNumberFormat="1" applyFont="1" applyBorder="1" applyAlignment="1">
      <alignment horizontal="right" vertical="center"/>
    </xf>
    <xf numFmtId="41" fontId="12" fillId="0" borderId="47" xfId="1" applyFont="1" applyBorder="1">
      <alignment vertical="center"/>
    </xf>
    <xf numFmtId="0" fontId="4" fillId="0" borderId="22" xfId="0" applyFont="1" applyFill="1" applyBorder="1" applyAlignment="1">
      <alignment horizontal="center" vertical="center"/>
    </xf>
    <xf numFmtId="0" fontId="10" fillId="0" borderId="70" xfId="0" applyFont="1" applyFill="1" applyBorder="1" applyAlignment="1">
      <alignment horizontal="left" vertical="center"/>
    </xf>
    <xf numFmtId="0" fontId="10" fillId="0" borderId="43" xfId="0" applyFont="1" applyFill="1" applyBorder="1">
      <alignment vertical="center"/>
    </xf>
    <xf numFmtId="0" fontId="4" fillId="0" borderId="21" xfId="0" applyFont="1" applyBorder="1">
      <alignment vertical="center"/>
    </xf>
    <xf numFmtId="0" fontId="10" fillId="0" borderId="0" xfId="0" applyFont="1" applyFill="1" applyBorder="1" applyAlignment="1">
      <alignment horizontal="left" vertical="center" wrapText="1"/>
    </xf>
    <xf numFmtId="0" fontId="13" fillId="0" borderId="22" xfId="0" applyFont="1" applyFill="1" applyBorder="1" applyAlignment="1">
      <alignment horizontal="center" vertical="center"/>
    </xf>
    <xf numFmtId="0" fontId="6" fillId="0" borderId="57" xfId="0" applyFont="1" applyBorder="1" applyAlignment="1">
      <alignment horizontal="center" vertical="center" wrapText="1"/>
    </xf>
    <xf numFmtId="41" fontId="6" fillId="0" borderId="24" xfId="1" applyFont="1" applyFill="1" applyBorder="1" applyAlignment="1">
      <alignment horizontal="center" vertical="center"/>
    </xf>
    <xf numFmtId="177" fontId="6" fillId="0" borderId="24" xfId="1" applyNumberFormat="1" applyFont="1" applyBorder="1" applyAlignment="1">
      <alignment horizontal="right" vertical="center"/>
    </xf>
    <xf numFmtId="178" fontId="6" fillId="0" borderId="24" xfId="1" applyNumberFormat="1" applyFont="1" applyBorder="1" applyAlignment="1">
      <alignment horizontal="right" vertical="center"/>
    </xf>
    <xf numFmtId="0" fontId="10" fillId="0" borderId="47" xfId="0" quotePrefix="1" applyFont="1" applyFill="1" applyBorder="1" applyAlignment="1">
      <alignment horizontal="center" vertical="center"/>
    </xf>
    <xf numFmtId="41" fontId="10" fillId="0" borderId="47" xfId="2" applyFont="1" applyFill="1" applyBorder="1">
      <alignment vertical="center"/>
    </xf>
    <xf numFmtId="0" fontId="10" fillId="0" borderId="48" xfId="0" applyFont="1" applyFill="1" applyBorder="1">
      <alignment vertical="center"/>
    </xf>
    <xf numFmtId="0" fontId="4" fillId="0" borderId="22" xfId="0" applyFont="1" applyBorder="1" applyAlignment="1">
      <alignment vertical="center"/>
    </xf>
    <xf numFmtId="41" fontId="10" fillId="0" borderId="34" xfId="0" applyNumberFormat="1" applyFont="1" applyFill="1" applyBorder="1">
      <alignment vertical="center"/>
    </xf>
    <xf numFmtId="182" fontId="6" fillId="0" borderId="30" xfId="1" applyNumberFormat="1" applyFont="1" applyBorder="1" applyAlignment="1">
      <alignment horizontal="right" vertical="center"/>
    </xf>
    <xf numFmtId="0" fontId="4" fillId="0" borderId="37" xfId="0" applyFont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182" fontId="4" fillId="0" borderId="24" xfId="0" applyNumberFormat="1" applyFont="1" applyBorder="1" applyAlignment="1">
      <alignment horizontal="right" vertical="center"/>
    </xf>
    <xf numFmtId="0" fontId="10" fillId="0" borderId="52" xfId="0" applyFont="1" applyFill="1" applyBorder="1" applyAlignment="1">
      <alignment horizontal="left" vertical="center" shrinkToFit="1"/>
    </xf>
    <xf numFmtId="3" fontId="10" fillId="0" borderId="0" xfId="0" applyNumberFormat="1" applyFont="1" applyFill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10" fillId="0" borderId="75" xfId="0" applyFont="1" applyFill="1" applyBorder="1" applyAlignment="1">
      <alignment horizontal="left" vertical="center"/>
    </xf>
    <xf numFmtId="0" fontId="10" fillId="0" borderId="34" xfId="0" quotePrefix="1" applyFont="1" applyFill="1" applyBorder="1" applyAlignment="1">
      <alignment horizontal="center" vertical="center"/>
    </xf>
    <xf numFmtId="0" fontId="10" fillId="0" borderId="34" xfId="0" applyFont="1" applyFill="1" applyBorder="1" applyAlignment="1">
      <alignment horizontal="left" vertical="center"/>
    </xf>
    <xf numFmtId="41" fontId="10" fillId="0" borderId="0" xfId="2" applyFont="1" applyFill="1" applyBorder="1" applyAlignment="1">
      <alignment vertical="center"/>
    </xf>
    <xf numFmtId="0" fontId="10" fillId="0" borderId="27" xfId="0" applyFont="1" applyBorder="1" applyAlignment="1">
      <alignment vertical="center"/>
    </xf>
    <xf numFmtId="0" fontId="4" fillId="0" borderId="28" xfId="0" applyFont="1" applyBorder="1" applyAlignment="1">
      <alignment horizontal="center" vertical="center"/>
    </xf>
    <xf numFmtId="0" fontId="14" fillId="0" borderId="48" xfId="0" applyFont="1" applyBorder="1" applyAlignment="1">
      <alignment horizontal="center" vertical="center"/>
    </xf>
    <xf numFmtId="178" fontId="14" fillId="0" borderId="45" xfId="1" applyNumberFormat="1" applyFont="1" applyBorder="1" applyAlignment="1">
      <alignment horizontal="right" vertical="center"/>
    </xf>
    <xf numFmtId="41" fontId="14" fillId="0" borderId="31" xfId="1" applyFont="1" applyBorder="1" applyAlignment="1">
      <alignment horizontal="center" vertical="center"/>
    </xf>
    <xf numFmtId="0" fontId="13" fillId="0" borderId="28" xfId="0" applyFont="1" applyBorder="1" applyAlignment="1">
      <alignment vertical="top"/>
    </xf>
    <xf numFmtId="0" fontId="6" fillId="0" borderId="37" xfId="0" applyFont="1" applyFill="1" applyBorder="1" applyAlignment="1">
      <alignment horizontal="center" vertical="center" wrapText="1"/>
    </xf>
    <xf numFmtId="0" fontId="13" fillId="0" borderId="22" xfId="0" applyFont="1" applyBorder="1" applyAlignment="1">
      <alignment vertical="top"/>
    </xf>
    <xf numFmtId="0" fontId="6" fillId="0" borderId="39" xfId="0" applyFont="1" applyFill="1" applyBorder="1" applyAlignment="1">
      <alignment horizontal="center" vertical="center" wrapText="1"/>
    </xf>
    <xf numFmtId="41" fontId="14" fillId="0" borderId="58" xfId="1" applyFont="1" applyFill="1" applyBorder="1" applyAlignment="1">
      <alignment horizontal="center" vertical="center"/>
    </xf>
    <xf numFmtId="41" fontId="14" fillId="0" borderId="58" xfId="1" applyNumberFormat="1" applyFont="1" applyFill="1" applyBorder="1" applyAlignment="1">
      <alignment horizontal="center" vertical="center"/>
    </xf>
    <xf numFmtId="0" fontId="10" fillId="0" borderId="57" xfId="0" applyFont="1" applyFill="1" applyBorder="1" applyAlignment="1">
      <alignment horizontal="center" vertical="center"/>
    </xf>
    <xf numFmtId="41" fontId="6" fillId="3" borderId="45" xfId="1" applyFont="1" applyFill="1" applyBorder="1" applyAlignment="1">
      <alignment horizontal="center" vertical="center"/>
    </xf>
    <xf numFmtId="0" fontId="10" fillId="0" borderId="57" xfId="0" applyFont="1" applyFill="1" applyBorder="1" applyAlignment="1">
      <alignment horizontal="center" vertical="center" wrapText="1"/>
    </xf>
    <xf numFmtId="41" fontId="6" fillId="0" borderId="45" xfId="1" applyFont="1" applyBorder="1">
      <alignment vertical="center"/>
    </xf>
    <xf numFmtId="0" fontId="10" fillId="0" borderId="57" xfId="0" applyFont="1" applyFill="1" applyBorder="1" applyAlignment="1">
      <alignment horizontal="center" vertical="center" shrinkToFit="1"/>
    </xf>
    <xf numFmtId="41" fontId="6" fillId="0" borderId="0" xfId="1" applyFont="1" applyFill="1">
      <alignment vertical="center"/>
    </xf>
    <xf numFmtId="0" fontId="10" fillId="0" borderId="39" xfId="0" applyFont="1" applyFill="1" applyBorder="1" applyAlignment="1">
      <alignment horizontal="center" vertical="center" shrinkToFit="1"/>
    </xf>
    <xf numFmtId="41" fontId="6" fillId="0" borderId="40" xfId="1" applyFont="1" applyFill="1" applyBorder="1" applyAlignment="1">
      <alignment horizontal="center" vertical="center"/>
    </xf>
    <xf numFmtId="41" fontId="6" fillId="3" borderId="40" xfId="1" applyFont="1" applyFill="1" applyBorder="1" applyAlignment="1">
      <alignment horizontal="center" vertical="center"/>
    </xf>
    <xf numFmtId="0" fontId="11" fillId="0" borderId="57" xfId="0" applyFont="1" applyFill="1" applyBorder="1" applyAlignment="1">
      <alignment horizontal="center" vertical="center" shrinkToFit="1"/>
    </xf>
    <xf numFmtId="41" fontId="6" fillId="0" borderId="0" xfId="1" applyFont="1" applyFill="1" applyAlignment="1">
      <alignment vertical="center"/>
    </xf>
    <xf numFmtId="0" fontId="11" fillId="0" borderId="57" xfId="0" applyFont="1" applyFill="1" applyBorder="1" applyAlignment="1">
      <alignment horizontal="center" vertical="center" wrapText="1"/>
    </xf>
    <xf numFmtId="0" fontId="10" fillId="0" borderId="39" xfId="0" applyFont="1" applyFill="1" applyBorder="1" applyAlignment="1">
      <alignment horizontal="center" vertical="center"/>
    </xf>
    <xf numFmtId="41" fontId="10" fillId="0" borderId="0" xfId="1" applyNumberFormat="1" applyFont="1" applyBorder="1">
      <alignment vertical="center"/>
    </xf>
    <xf numFmtId="0" fontId="11" fillId="0" borderId="57" xfId="0" applyFont="1" applyFill="1" applyBorder="1" applyAlignment="1">
      <alignment horizontal="center" vertical="center"/>
    </xf>
    <xf numFmtId="0" fontId="10" fillId="0" borderId="36" xfId="0" applyFont="1" applyFill="1" applyBorder="1" applyAlignment="1">
      <alignment horizontal="center" vertical="center" wrapText="1"/>
    </xf>
    <xf numFmtId="41" fontId="6" fillId="3" borderId="30" xfId="1" applyFont="1" applyFill="1" applyBorder="1" applyAlignment="1">
      <alignment horizontal="center" vertical="center"/>
    </xf>
    <xf numFmtId="0" fontId="10" fillId="0" borderId="36" xfId="0" applyFont="1" applyFill="1" applyBorder="1" applyAlignment="1">
      <alignment horizontal="center" vertical="center"/>
    </xf>
    <xf numFmtId="0" fontId="10" fillId="0" borderId="36" xfId="0" applyFont="1" applyFill="1" applyBorder="1" applyAlignment="1">
      <alignment horizontal="center" vertical="center" shrinkToFit="1"/>
    </xf>
    <xf numFmtId="0" fontId="10" fillId="0" borderId="37" xfId="0" applyFont="1" applyFill="1" applyBorder="1" applyAlignment="1">
      <alignment horizontal="center" vertical="center" wrapText="1"/>
    </xf>
    <xf numFmtId="41" fontId="6" fillId="3" borderId="24" xfId="1" applyFont="1" applyFill="1" applyBorder="1" applyAlignment="1">
      <alignment horizontal="center" vertical="center"/>
    </xf>
    <xf numFmtId="41" fontId="14" fillId="0" borderId="45" xfId="1" applyFont="1" applyFill="1" applyBorder="1" applyAlignment="1">
      <alignment vertical="center" wrapText="1"/>
    </xf>
    <xf numFmtId="41" fontId="14" fillId="0" borderId="30" xfId="1" applyFont="1" applyFill="1" applyBorder="1" applyAlignment="1">
      <alignment vertical="center" wrapText="1"/>
    </xf>
    <xf numFmtId="177" fontId="14" fillId="0" borderId="30" xfId="1" applyNumberFormat="1" applyFont="1" applyBorder="1" applyAlignment="1">
      <alignment horizontal="right" vertical="center" wrapText="1"/>
    </xf>
    <xf numFmtId="178" fontId="14" fillId="0" borderId="30" xfId="1" applyNumberFormat="1" applyFont="1" applyBorder="1" applyAlignment="1">
      <alignment horizontal="right" vertical="center" wrapText="1"/>
    </xf>
    <xf numFmtId="41" fontId="14" fillId="0" borderId="52" xfId="1" applyFont="1" applyBorder="1" applyAlignment="1">
      <alignment horizontal="center" vertical="center"/>
    </xf>
    <xf numFmtId="0" fontId="10" fillId="0" borderId="35" xfId="0" applyFont="1" applyBorder="1" applyAlignment="1">
      <alignment horizontal="center" vertical="center" wrapText="1"/>
    </xf>
    <xf numFmtId="41" fontId="6" fillId="0" borderId="30" xfId="1" applyNumberFormat="1" applyFont="1" applyFill="1" applyBorder="1" applyAlignment="1">
      <alignment horizontal="center" vertical="center"/>
    </xf>
    <xf numFmtId="41" fontId="6" fillId="0" borderId="30" xfId="1" applyFont="1" applyFill="1" applyBorder="1" applyAlignment="1">
      <alignment vertical="center"/>
    </xf>
    <xf numFmtId="0" fontId="13" fillId="0" borderId="22" xfId="0" applyFont="1" applyBorder="1" applyAlignment="1">
      <alignment horizontal="center" vertical="center"/>
    </xf>
    <xf numFmtId="0" fontId="10" fillId="0" borderId="27" xfId="0" applyFont="1" applyBorder="1" applyAlignment="1">
      <alignment horizontal="center" vertical="center" wrapText="1"/>
    </xf>
    <xf numFmtId="41" fontId="6" fillId="0" borderId="24" xfId="1" applyFont="1" applyFill="1" applyBorder="1" applyAlignment="1">
      <alignment horizontal="center" vertical="center" wrapText="1"/>
    </xf>
    <xf numFmtId="41" fontId="6" fillId="0" borderId="24" xfId="1" applyNumberFormat="1" applyFont="1" applyFill="1" applyBorder="1" applyAlignment="1">
      <alignment horizontal="center" vertical="center"/>
    </xf>
    <xf numFmtId="0" fontId="10" fillId="0" borderId="52" xfId="0" applyFont="1" applyBorder="1" applyAlignment="1">
      <alignment vertical="center" wrapText="1"/>
    </xf>
    <xf numFmtId="41" fontId="6" fillId="0" borderId="24" xfId="1" applyFont="1" applyFill="1" applyBorder="1" applyAlignment="1">
      <alignment vertical="center"/>
    </xf>
    <xf numFmtId="0" fontId="10" fillId="0" borderId="23" xfId="0" applyFont="1" applyBorder="1" applyAlignment="1">
      <alignment vertical="center" wrapText="1"/>
    </xf>
    <xf numFmtId="0" fontId="10" fillId="0" borderId="51" xfId="0" applyFont="1" applyBorder="1" applyAlignment="1">
      <alignment horizontal="center" vertical="center" wrapText="1"/>
    </xf>
    <xf numFmtId="41" fontId="6" fillId="0" borderId="40" xfId="1" applyNumberFormat="1" applyFont="1" applyFill="1" applyBorder="1" applyAlignment="1">
      <alignment horizontal="center" vertical="center"/>
    </xf>
    <xf numFmtId="0" fontId="10" fillId="0" borderId="50" xfId="0" applyFont="1" applyBorder="1" applyAlignment="1">
      <alignment vertical="center" wrapText="1"/>
    </xf>
    <xf numFmtId="41" fontId="10" fillId="0" borderId="43" xfId="1" applyFont="1" applyBorder="1" applyAlignment="1">
      <alignment vertical="center" shrinkToFit="1"/>
    </xf>
    <xf numFmtId="177" fontId="6" fillId="0" borderId="30" xfId="1" applyNumberFormat="1" applyFont="1" applyFill="1" applyBorder="1" applyAlignment="1">
      <alignment horizontal="right" vertical="center"/>
    </xf>
    <xf numFmtId="41" fontId="6" fillId="0" borderId="35" xfId="1" applyFont="1" applyFill="1" applyBorder="1" applyAlignment="1">
      <alignment vertical="center"/>
    </xf>
    <xf numFmtId="41" fontId="6" fillId="0" borderId="8" xfId="1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 wrapText="1"/>
    </xf>
    <xf numFmtId="177" fontId="6" fillId="0" borderId="11" xfId="1" applyNumberFormat="1" applyFont="1" applyFill="1" applyBorder="1" applyAlignment="1">
      <alignment horizontal="right" vertical="center"/>
    </xf>
    <xf numFmtId="41" fontId="6" fillId="0" borderId="11" xfId="1" applyFont="1" applyFill="1" applyBorder="1" applyAlignment="1">
      <alignment horizontal="center" vertical="center"/>
    </xf>
    <xf numFmtId="41" fontId="6" fillId="0" borderId="56" xfId="1" applyFont="1" applyFill="1" applyBorder="1" applyAlignment="1">
      <alignment vertical="center"/>
    </xf>
    <xf numFmtId="177" fontId="6" fillId="0" borderId="11" xfId="1" applyNumberFormat="1" applyFont="1" applyBorder="1" applyAlignment="1">
      <alignment horizontal="right" vertical="center"/>
    </xf>
    <xf numFmtId="178" fontId="6" fillId="0" borderId="11" xfId="1" applyNumberFormat="1" applyFont="1" applyBorder="1" applyAlignment="1">
      <alignment horizontal="right" vertical="center"/>
    </xf>
    <xf numFmtId="0" fontId="10" fillId="0" borderId="76" xfId="0" applyFont="1" applyBorder="1" applyAlignment="1">
      <alignment horizontal="left" vertical="center"/>
    </xf>
    <xf numFmtId="41" fontId="10" fillId="0" borderId="55" xfId="2" applyFont="1" applyBorder="1">
      <alignment vertical="center"/>
    </xf>
    <xf numFmtId="0" fontId="10" fillId="0" borderId="55" xfId="0" applyFont="1" applyBorder="1">
      <alignment vertical="center"/>
    </xf>
    <xf numFmtId="41" fontId="10" fillId="0" borderId="55" xfId="0" applyNumberFormat="1" applyFont="1" applyBorder="1">
      <alignment vertical="center"/>
    </xf>
    <xf numFmtId="41" fontId="6" fillId="0" borderId="21" xfId="2" applyFont="1" applyBorder="1" applyAlignment="1">
      <alignment vertical="center" wrapText="1"/>
    </xf>
    <xf numFmtId="0" fontId="14" fillId="0" borderId="22" xfId="0" applyFont="1" applyBorder="1" applyAlignment="1">
      <alignment vertical="center"/>
    </xf>
    <xf numFmtId="0" fontId="3" fillId="0" borderId="42" xfId="0" applyFont="1" applyBorder="1" applyAlignment="1">
      <alignment vertical="center" wrapText="1"/>
    </xf>
    <xf numFmtId="41" fontId="14" fillId="0" borderId="40" xfId="2" applyFont="1" applyFill="1" applyBorder="1" applyAlignment="1">
      <alignment vertical="center" wrapText="1"/>
    </xf>
    <xf numFmtId="177" fontId="14" fillId="0" borderId="51" xfId="2" applyNumberFormat="1" applyFont="1" applyBorder="1" applyAlignment="1">
      <alignment horizontal="right" vertical="center" wrapText="1"/>
    </xf>
    <xf numFmtId="178" fontId="14" fillId="0" borderId="40" xfId="1" applyNumberFormat="1" applyFont="1" applyBorder="1" applyAlignment="1">
      <alignment horizontal="right" vertical="center" wrapText="1"/>
    </xf>
    <xf numFmtId="0" fontId="11" fillId="0" borderId="50" xfId="0" applyFont="1" applyBorder="1" applyAlignment="1">
      <alignment horizontal="left" vertical="center"/>
    </xf>
    <xf numFmtId="0" fontId="3" fillId="0" borderId="33" xfId="0" applyFont="1" applyBorder="1" applyAlignment="1">
      <alignment vertical="center" wrapText="1"/>
    </xf>
    <xf numFmtId="41" fontId="14" fillId="0" borderId="45" xfId="2" applyFont="1" applyFill="1" applyBorder="1" applyAlignment="1">
      <alignment vertical="center" wrapText="1"/>
    </xf>
    <xf numFmtId="177" fontId="14" fillId="0" borderId="48" xfId="2" applyNumberFormat="1" applyFont="1" applyBorder="1" applyAlignment="1">
      <alignment horizontal="right" vertical="center" wrapText="1"/>
    </xf>
    <xf numFmtId="178" fontId="14" fillId="0" borderId="45" xfId="1" applyNumberFormat="1" applyFont="1" applyBorder="1" applyAlignment="1">
      <alignment horizontal="right" vertical="center" wrapText="1"/>
    </xf>
    <xf numFmtId="0" fontId="11" fillId="0" borderId="44" xfId="0" applyFont="1" applyBorder="1" applyAlignment="1">
      <alignment horizontal="left" vertical="center"/>
    </xf>
    <xf numFmtId="0" fontId="3" fillId="0" borderId="28" xfId="0" applyFont="1" applyBorder="1" applyAlignment="1">
      <alignment vertical="center" wrapText="1"/>
    </xf>
    <xf numFmtId="177" fontId="14" fillId="0" borderId="77" xfId="2" applyNumberFormat="1" applyFont="1" applyBorder="1" applyAlignment="1">
      <alignment horizontal="right" vertical="center" wrapText="1"/>
    </xf>
    <xf numFmtId="0" fontId="11" fillId="0" borderId="29" xfId="0" applyFont="1" applyBorder="1" applyAlignment="1">
      <alignment horizontal="left" vertical="center"/>
    </xf>
    <xf numFmtId="0" fontId="4" fillId="0" borderId="37" xfId="0" applyFont="1" applyBorder="1" applyAlignment="1">
      <alignment horizontal="center" vertical="center"/>
    </xf>
    <xf numFmtId="0" fontId="3" fillId="0" borderId="32" xfId="0" applyFont="1" applyBorder="1" applyAlignment="1">
      <alignment vertical="center" wrapText="1"/>
    </xf>
    <xf numFmtId="41" fontId="6" fillId="0" borderId="76" xfId="1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3" fillId="0" borderId="78" xfId="0" applyFont="1" applyBorder="1" applyAlignment="1">
      <alignment vertical="center" wrapText="1"/>
    </xf>
    <xf numFmtId="41" fontId="14" fillId="0" borderId="61" xfId="2" applyFont="1" applyFill="1" applyBorder="1" applyAlignment="1">
      <alignment vertical="center" wrapText="1"/>
    </xf>
    <xf numFmtId="178" fontId="14" fillId="0" borderId="61" xfId="1" applyNumberFormat="1" applyFont="1" applyBorder="1" applyAlignment="1">
      <alignment horizontal="right" vertical="center" wrapText="1"/>
    </xf>
    <xf numFmtId="0" fontId="11" fillId="0" borderId="79" xfId="0" applyFont="1" applyBorder="1" applyAlignment="1">
      <alignment horizontal="left" vertical="center"/>
    </xf>
    <xf numFmtId="41" fontId="10" fillId="0" borderId="80" xfId="2" applyFont="1" applyBorder="1">
      <alignment vertical="center"/>
    </xf>
    <xf numFmtId="0" fontId="10" fillId="0" borderId="80" xfId="0" applyFont="1" applyBorder="1">
      <alignment vertical="center"/>
    </xf>
    <xf numFmtId="0" fontId="16" fillId="0" borderId="80" xfId="0" applyFont="1" applyBorder="1" applyAlignment="1">
      <alignment horizontal="center" vertical="center"/>
    </xf>
    <xf numFmtId="0" fontId="10" fillId="0" borderId="80" xfId="0" applyFont="1" applyBorder="1" applyAlignment="1">
      <alignment horizontal="center" vertical="center"/>
    </xf>
    <xf numFmtId="0" fontId="10" fillId="0" borderId="80" xfId="0" quotePrefix="1" applyFont="1" applyBorder="1" applyAlignment="1">
      <alignment horizontal="center" vertical="center"/>
    </xf>
    <xf numFmtId="0" fontId="10" fillId="0" borderId="77" xfId="0" applyFont="1" applyBorder="1">
      <alignment vertical="center"/>
    </xf>
    <xf numFmtId="41" fontId="6" fillId="0" borderId="0" xfId="1" applyFont="1" applyBorder="1" applyAlignment="1">
      <alignment horizontal="center" vertical="center"/>
    </xf>
    <xf numFmtId="41" fontId="6" fillId="0" borderId="0" xfId="1" applyFont="1" applyFill="1" applyBorder="1" applyAlignment="1">
      <alignment horizontal="center" vertical="center"/>
    </xf>
    <xf numFmtId="177" fontId="6" fillId="0" borderId="0" xfId="1" applyNumberFormat="1" applyFont="1" applyBorder="1" applyAlignment="1">
      <alignment horizontal="right" vertical="center"/>
    </xf>
    <xf numFmtId="178" fontId="6" fillId="0" borderId="0" xfId="1" applyNumberFormat="1" applyFont="1" applyBorder="1" applyAlignment="1">
      <alignment horizontal="right" vertical="center"/>
    </xf>
    <xf numFmtId="41" fontId="6" fillId="0" borderId="0" xfId="0" applyNumberFormat="1" applyFont="1" applyBorder="1" applyAlignment="1">
      <alignment horizontal="left" vertical="center"/>
    </xf>
    <xf numFmtId="43" fontId="10" fillId="0" borderId="0" xfId="0" applyNumberFormat="1" applyFont="1" applyBorder="1" applyAlignment="1">
      <alignment horizontal="left" vertical="center"/>
    </xf>
    <xf numFmtId="41" fontId="11" fillId="0" borderId="0" xfId="0" applyNumberFormat="1" applyFont="1" applyAlignment="1">
      <alignment horizontal="left" vertical="center"/>
    </xf>
    <xf numFmtId="3" fontId="10" fillId="0" borderId="0" xfId="0" applyNumberFormat="1" applyFont="1" applyBorder="1">
      <alignment vertical="center"/>
    </xf>
    <xf numFmtId="179" fontId="10" fillId="0" borderId="0" xfId="0" applyNumberFormat="1" applyFont="1" applyBorder="1" applyAlignment="1">
      <alignment horizontal="center" vertical="center"/>
    </xf>
    <xf numFmtId="10" fontId="10" fillId="0" borderId="0" xfId="0" applyNumberFormat="1" applyFont="1" applyBorder="1" applyAlignment="1">
      <alignment horizontal="center" vertical="center"/>
    </xf>
    <xf numFmtId="180" fontId="10" fillId="0" borderId="43" xfId="0" applyNumberFormat="1" applyFont="1" applyBorder="1" applyAlignment="1">
      <alignment horizontal="center" vertical="center" shrinkToFit="1"/>
    </xf>
    <xf numFmtId="0" fontId="10" fillId="0" borderId="43" xfId="0" applyFont="1" applyFill="1" applyBorder="1" applyAlignment="1">
      <alignment horizontal="left" vertical="center"/>
    </xf>
    <xf numFmtId="41" fontId="10" fillId="0" borderId="0" xfId="0" applyNumberFormat="1" applyFont="1" applyBorder="1" applyAlignment="1">
      <alignment horizontal="center" vertical="center"/>
    </xf>
    <xf numFmtId="0" fontId="12" fillId="0" borderId="23" xfId="0" applyFont="1" applyBorder="1" applyAlignment="1">
      <alignment horizontal="left" vertical="center"/>
    </xf>
    <xf numFmtId="0" fontId="11" fillId="0" borderId="70" xfId="0" applyFont="1" applyBorder="1" applyAlignment="1">
      <alignment horizontal="left" vertical="center"/>
    </xf>
    <xf numFmtId="0" fontId="12" fillId="0" borderId="52" xfId="0" quotePrefix="1" applyFont="1" applyBorder="1" applyAlignment="1">
      <alignment horizontal="left" vertical="center" wrapText="1"/>
    </xf>
    <xf numFmtId="0" fontId="12" fillId="0" borderId="0" xfId="0" quotePrefix="1" applyFont="1" applyBorder="1" applyAlignment="1">
      <alignment horizontal="left" vertical="center" wrapText="1"/>
    </xf>
    <xf numFmtId="0" fontId="10" fillId="0" borderId="0" xfId="0" applyFont="1" applyFill="1" applyBorder="1" applyAlignment="1">
      <alignment horizontal="left" vertical="top" wrapText="1"/>
    </xf>
    <xf numFmtId="0" fontId="11" fillId="0" borderId="71" xfId="0" applyFont="1" applyBorder="1" applyAlignment="1">
      <alignment horizontal="left" vertical="center"/>
    </xf>
    <xf numFmtId="0" fontId="10" fillId="2" borderId="52" xfId="0" applyFont="1" applyFill="1" applyBorder="1" applyAlignment="1">
      <alignment horizontal="left" vertical="center" wrapText="1"/>
    </xf>
    <xf numFmtId="0" fontId="10" fillId="2" borderId="0" xfId="0" applyFont="1" applyFill="1" applyBorder="1">
      <alignment vertical="center"/>
    </xf>
    <xf numFmtId="41" fontId="10" fillId="0" borderId="43" xfId="2" applyFont="1" applyFill="1" applyBorder="1" applyAlignment="1">
      <alignment vertical="center"/>
    </xf>
    <xf numFmtId="0" fontId="10" fillId="0" borderId="43" xfId="0" applyFont="1" applyFill="1" applyBorder="1" applyAlignment="1">
      <alignment vertical="center"/>
    </xf>
    <xf numFmtId="41" fontId="10" fillId="0" borderId="43" xfId="0" applyNumberFormat="1" applyFont="1" applyFill="1" applyBorder="1">
      <alignment vertical="center"/>
    </xf>
    <xf numFmtId="0" fontId="10" fillId="0" borderId="51" xfId="0" applyFont="1" applyBorder="1" applyAlignment="1">
      <alignment vertical="center"/>
    </xf>
    <xf numFmtId="41" fontId="10" fillId="0" borderId="43" xfId="2" applyFont="1" applyBorder="1" applyAlignment="1">
      <alignment vertical="center"/>
    </xf>
    <xf numFmtId="41" fontId="10" fillId="0" borderId="0" xfId="2" applyFont="1" applyFill="1" applyBorder="1" applyAlignment="1">
      <alignment horizontal="right" vertical="center"/>
    </xf>
    <xf numFmtId="0" fontId="10" fillId="0" borderId="23" xfId="0" applyFont="1" applyFill="1" applyBorder="1">
      <alignment vertical="center"/>
    </xf>
    <xf numFmtId="0" fontId="11" fillId="0" borderId="10" xfId="0" applyFont="1" applyBorder="1">
      <alignment vertical="center"/>
    </xf>
    <xf numFmtId="41" fontId="10" fillId="0" borderId="55" xfId="2" applyFont="1" applyFill="1" applyBorder="1">
      <alignment vertical="center"/>
    </xf>
    <xf numFmtId="0" fontId="10" fillId="0" borderId="55" xfId="0" applyFont="1" applyFill="1" applyBorder="1" applyAlignment="1">
      <alignment horizontal="center" vertical="center"/>
    </xf>
    <xf numFmtId="0" fontId="16" fillId="0" borderId="55" xfId="0" applyFont="1" applyFill="1" applyBorder="1" applyAlignment="1">
      <alignment horizontal="center" vertical="center"/>
    </xf>
    <xf numFmtId="0" fontId="10" fillId="0" borderId="55" xfId="0" quotePrefix="1" applyFont="1" applyFill="1" applyBorder="1" applyAlignment="1">
      <alignment horizontal="center" vertical="center"/>
    </xf>
    <xf numFmtId="0" fontId="10" fillId="0" borderId="56" xfId="0" applyFont="1" applyFill="1" applyBorder="1">
      <alignment vertical="center"/>
    </xf>
  </cellXfs>
  <cellStyles count="5">
    <cellStyle name="백분율 2" xfId="4"/>
    <cellStyle name="쉼표 [0]" xfId="1" builtinId="6"/>
    <cellStyle name="쉼표 [0] 2" xfId="2"/>
    <cellStyle name="표준" xfId="0" builtinId="0"/>
    <cellStyle name="표준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Z120"/>
  <sheetViews>
    <sheetView tabSelected="1" view="pageBreakPreview" topLeftCell="A13" zoomScaleNormal="100" zoomScaleSheetLayoutView="100" workbookViewId="0">
      <selection activeCell="AB62" sqref="AB62"/>
    </sheetView>
  </sheetViews>
  <sheetFormatPr defaultRowHeight="16.5"/>
  <cols>
    <col min="1" max="2" width="8.625" style="258" customWidth="1"/>
    <col min="3" max="3" width="14.625" style="258" customWidth="1"/>
    <col min="4" max="4" width="13.125" style="323" customWidth="1"/>
    <col min="5" max="5" width="13.125" style="324" customWidth="1"/>
    <col min="6" max="6" width="0.125" style="324" hidden="1" customWidth="1"/>
    <col min="7" max="7" width="10.625" style="325" customWidth="1"/>
    <col min="8" max="8" width="8.625" style="326" customWidth="1"/>
    <col min="9" max="9" width="23.75" style="327" customWidth="1"/>
    <col min="10" max="10" width="13.25" style="327" customWidth="1"/>
    <col min="11" max="12" width="3.125" style="328" customWidth="1"/>
    <col min="13" max="13" width="3.625" style="327" customWidth="1"/>
    <col min="14" max="15" width="3.125" style="327" customWidth="1"/>
    <col min="16" max="16" width="13.625" style="327" customWidth="1"/>
    <col min="17" max="17" width="3.125" style="327" customWidth="1"/>
    <col min="18" max="18" width="0.125" style="2" hidden="1" customWidth="1"/>
    <col min="19" max="19" width="20.875" style="3" hidden="1" customWidth="1"/>
    <col min="20" max="20" width="13.5" style="2" hidden="1" customWidth="1"/>
    <col min="21" max="21" width="31.25" style="2" hidden="1" customWidth="1"/>
    <col min="22" max="22" width="0.25" style="2" hidden="1" customWidth="1"/>
    <col min="23" max="26" width="9" style="2" hidden="1" customWidth="1"/>
    <col min="27" max="16384" width="9" style="2"/>
  </cols>
  <sheetData>
    <row r="1" spans="1:19" ht="22.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9" ht="22.5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</row>
    <row r="3" spans="1:19" ht="21.95" customHeight="1" thickBot="1">
      <c r="A3" s="5" t="s">
        <v>1</v>
      </c>
      <c r="B3" s="6"/>
      <c r="C3" s="6"/>
      <c r="D3" s="6"/>
      <c r="E3" s="7"/>
      <c r="F3" s="7"/>
      <c r="G3" s="8"/>
      <c r="H3" s="9"/>
      <c r="I3" s="6"/>
      <c r="J3" s="6" t="s">
        <v>2</v>
      </c>
      <c r="K3" s="6"/>
      <c r="L3" s="6"/>
      <c r="M3" s="6"/>
      <c r="N3" s="6"/>
      <c r="O3" s="10" t="s">
        <v>3</v>
      </c>
      <c r="P3" s="10"/>
      <c r="Q3" s="10"/>
    </row>
    <row r="4" spans="1:19" ht="19.5" customHeight="1">
      <c r="A4" s="11" t="s">
        <v>4</v>
      </c>
      <c r="B4" s="12" t="s">
        <v>5</v>
      </c>
      <c r="C4" s="13" t="s">
        <v>6</v>
      </c>
      <c r="D4" s="14" t="s">
        <v>7</v>
      </c>
      <c r="E4" s="14" t="s">
        <v>8</v>
      </c>
      <c r="F4" s="15" t="s">
        <v>9</v>
      </c>
      <c r="G4" s="16" t="s">
        <v>10</v>
      </c>
      <c r="H4" s="16"/>
      <c r="I4" s="17" t="s">
        <v>697</v>
      </c>
      <c r="J4" s="12"/>
      <c r="K4" s="12"/>
      <c r="L4" s="12"/>
      <c r="M4" s="12"/>
      <c r="N4" s="12"/>
      <c r="O4" s="12"/>
      <c r="P4" s="12"/>
      <c r="Q4" s="18"/>
    </row>
    <row r="5" spans="1:19" ht="19.5" customHeight="1" thickBot="1">
      <c r="A5" s="19"/>
      <c r="B5" s="20"/>
      <c r="C5" s="21"/>
      <c r="D5" s="22"/>
      <c r="E5" s="22"/>
      <c r="F5" s="23"/>
      <c r="G5" s="24" t="s">
        <v>11</v>
      </c>
      <c r="H5" s="25" t="s">
        <v>12</v>
      </c>
      <c r="I5" s="26"/>
      <c r="J5" s="20"/>
      <c r="K5" s="20"/>
      <c r="L5" s="20"/>
      <c r="M5" s="20"/>
      <c r="N5" s="20"/>
      <c r="O5" s="20"/>
      <c r="P5" s="20"/>
      <c r="Q5" s="27"/>
    </row>
    <row r="6" spans="1:19" ht="20.100000000000001" customHeight="1" thickBot="1">
      <c r="A6" s="28" t="s">
        <v>13</v>
      </c>
      <c r="B6" s="29"/>
      <c r="C6" s="30"/>
      <c r="D6" s="31">
        <f>SUM(D7,D85,D53,D100,D23,D46,D49,D105)</f>
        <v>7812972</v>
      </c>
      <c r="E6" s="31">
        <f>SUM(E7,E85,E53,E100,E23,E46,E49,E105)</f>
        <v>7654458.8990000002</v>
      </c>
      <c r="F6" s="32" t="e">
        <f>SUM(F7,#REF!,F85,F53,F100,F23,F46,#REF!,F49)</f>
        <v>#REF!</v>
      </c>
      <c r="G6" s="33">
        <f>+E6-D6</f>
        <v>-158513.10099999979</v>
      </c>
      <c r="H6" s="34">
        <f>+G6/D6*100</f>
        <v>-2.0288451180933427</v>
      </c>
      <c r="I6" s="35"/>
      <c r="J6" s="35"/>
      <c r="K6" s="36"/>
      <c r="L6" s="36"/>
      <c r="M6" s="35"/>
      <c r="N6" s="35"/>
      <c r="O6" s="35"/>
      <c r="P6" s="37">
        <f>SUM(P7,P23,P46,P49,P53,P85,P100,P105)</f>
        <v>7654458899</v>
      </c>
      <c r="Q6" s="38" t="s">
        <v>14</v>
      </c>
    </row>
    <row r="7" spans="1:19" s="51" customFormat="1" ht="18.95" customHeight="1" thickTop="1">
      <c r="A7" s="39" t="s">
        <v>15</v>
      </c>
      <c r="B7" s="40" t="s">
        <v>16</v>
      </c>
      <c r="C7" s="41"/>
      <c r="D7" s="42">
        <f>SUM(D8)</f>
        <v>68413</v>
      </c>
      <c r="E7" s="43">
        <f>SUM(E8)</f>
        <v>89413</v>
      </c>
      <c r="F7" s="44">
        <f>SUM(F8)</f>
        <v>71084</v>
      </c>
      <c r="G7" s="45">
        <f>+E7-D7</f>
        <v>21000</v>
      </c>
      <c r="H7" s="46">
        <f>+G7/D7*100</f>
        <v>30.695920366012309</v>
      </c>
      <c r="I7" s="47"/>
      <c r="J7" s="47"/>
      <c r="K7" s="48"/>
      <c r="L7" s="48"/>
      <c r="M7" s="47"/>
      <c r="N7" s="47"/>
      <c r="O7" s="47"/>
      <c r="P7" s="49">
        <f>P8</f>
        <v>89413000</v>
      </c>
      <c r="Q7" s="50" t="s">
        <v>17</v>
      </c>
      <c r="S7" s="52"/>
    </row>
    <row r="8" spans="1:19" s="51" customFormat="1" ht="17.100000000000001" customHeight="1">
      <c r="A8" s="39" t="s">
        <v>18</v>
      </c>
      <c r="B8" s="53" t="s">
        <v>19</v>
      </c>
      <c r="C8" s="54" t="s">
        <v>20</v>
      </c>
      <c r="D8" s="55">
        <f>SUM(D9:D22)</f>
        <v>68413</v>
      </c>
      <c r="E8" s="56">
        <f>SUM(E9:E22)</f>
        <v>89413</v>
      </c>
      <c r="F8" s="57">
        <f>SUM(F9:F20)</f>
        <v>71084</v>
      </c>
      <c r="G8" s="58">
        <f>+E8-D8</f>
        <v>21000</v>
      </c>
      <c r="H8" s="59">
        <f>+G8/D8*100</f>
        <v>30.695920366012309</v>
      </c>
      <c r="I8" s="60"/>
      <c r="J8" s="60"/>
      <c r="K8" s="61"/>
      <c r="L8" s="61"/>
      <c r="M8" s="60"/>
      <c r="N8" s="60"/>
      <c r="O8" s="60"/>
      <c r="P8" s="62">
        <f>SUM(P9,P15,P17,P21)</f>
        <v>89413000</v>
      </c>
      <c r="Q8" s="63" t="s">
        <v>21</v>
      </c>
      <c r="S8" s="52"/>
    </row>
    <row r="9" spans="1:19" s="51" customFormat="1" ht="17.100000000000001" customHeight="1">
      <c r="A9" s="64"/>
      <c r="B9" s="65" t="s">
        <v>22</v>
      </c>
      <c r="C9" s="66" t="s">
        <v>23</v>
      </c>
      <c r="D9" s="67">
        <v>34600</v>
      </c>
      <c r="E9" s="68">
        <f>+P9/1000</f>
        <v>55600</v>
      </c>
      <c r="F9" s="69">
        <v>0</v>
      </c>
      <c r="G9" s="70">
        <f>+E9-D9</f>
        <v>21000</v>
      </c>
      <c r="H9" s="71">
        <f>+G9/D9*100</f>
        <v>60.693641618497111</v>
      </c>
      <c r="I9" s="72"/>
      <c r="J9" s="73"/>
      <c r="K9" s="74"/>
      <c r="L9" s="74"/>
      <c r="M9" s="75" t="s">
        <v>24</v>
      </c>
      <c r="N9" s="75"/>
      <c r="O9" s="75"/>
      <c r="P9" s="73">
        <f>SUM(P10:P14)</f>
        <v>55600000</v>
      </c>
      <c r="Q9" s="63" t="s">
        <v>25</v>
      </c>
      <c r="S9" s="52"/>
    </row>
    <row r="10" spans="1:19" s="51" customFormat="1" ht="17.100000000000001" customHeight="1">
      <c r="A10" s="64"/>
      <c r="B10" s="76"/>
      <c r="C10" s="77"/>
      <c r="D10" s="78"/>
      <c r="E10" s="79"/>
      <c r="F10" s="80"/>
      <c r="G10" s="81"/>
      <c r="H10" s="82"/>
      <c r="I10" s="83" t="s">
        <v>26</v>
      </c>
      <c r="J10" s="84">
        <v>1000000</v>
      </c>
      <c r="K10" s="85" t="s">
        <v>27</v>
      </c>
      <c r="L10" s="86" t="s">
        <v>28</v>
      </c>
      <c r="M10" s="85">
        <v>12</v>
      </c>
      <c r="N10" s="85" t="s">
        <v>29</v>
      </c>
      <c r="O10" s="85" t="s">
        <v>30</v>
      </c>
      <c r="P10" s="87">
        <f>SUM(J10*M10)</f>
        <v>12000000</v>
      </c>
      <c r="Q10" s="88" t="s">
        <v>27</v>
      </c>
      <c r="S10" s="52"/>
    </row>
    <row r="11" spans="1:19" s="51" customFormat="1" ht="17.100000000000001" customHeight="1">
      <c r="A11" s="64"/>
      <c r="B11" s="76"/>
      <c r="C11" s="77"/>
      <c r="D11" s="78"/>
      <c r="E11" s="79"/>
      <c r="F11" s="80"/>
      <c r="G11" s="81"/>
      <c r="H11" s="82"/>
      <c r="I11" s="83" t="s">
        <v>31</v>
      </c>
      <c r="J11" s="84">
        <v>600000</v>
      </c>
      <c r="K11" s="85" t="s">
        <v>27</v>
      </c>
      <c r="L11" s="86" t="s">
        <v>28</v>
      </c>
      <c r="M11" s="85">
        <v>12</v>
      </c>
      <c r="N11" s="85" t="s">
        <v>29</v>
      </c>
      <c r="O11" s="85" t="s">
        <v>30</v>
      </c>
      <c r="P11" s="87">
        <f>SUM(J11*M11)</f>
        <v>7200000</v>
      </c>
      <c r="Q11" s="88" t="s">
        <v>27</v>
      </c>
      <c r="S11" s="52"/>
    </row>
    <row r="12" spans="1:19" s="51" customFormat="1" ht="17.100000000000001" customHeight="1">
      <c r="A12" s="64"/>
      <c r="B12" s="76"/>
      <c r="C12" s="77"/>
      <c r="D12" s="78"/>
      <c r="E12" s="79"/>
      <c r="F12" s="89"/>
      <c r="G12" s="81"/>
      <c r="H12" s="82"/>
      <c r="I12" s="83" t="s">
        <v>32</v>
      </c>
      <c r="J12" s="84">
        <v>600000</v>
      </c>
      <c r="K12" s="85" t="s">
        <v>33</v>
      </c>
      <c r="L12" s="86" t="s">
        <v>34</v>
      </c>
      <c r="M12" s="85">
        <v>12</v>
      </c>
      <c r="N12" s="85" t="s">
        <v>35</v>
      </c>
      <c r="O12" s="85" t="s">
        <v>36</v>
      </c>
      <c r="P12" s="87">
        <f>SUM(J12*M12)</f>
        <v>7200000</v>
      </c>
      <c r="Q12" s="88" t="s">
        <v>33</v>
      </c>
      <c r="S12" s="52"/>
    </row>
    <row r="13" spans="1:19" s="51" customFormat="1" ht="17.100000000000001" customHeight="1">
      <c r="A13" s="64"/>
      <c r="B13" s="76"/>
      <c r="C13" s="77"/>
      <c r="D13" s="78"/>
      <c r="E13" s="79"/>
      <c r="F13" s="80"/>
      <c r="G13" s="81"/>
      <c r="H13" s="82"/>
      <c r="I13" s="83" t="s">
        <v>37</v>
      </c>
      <c r="J13" s="84">
        <v>500000</v>
      </c>
      <c r="K13" s="85" t="s">
        <v>33</v>
      </c>
      <c r="L13" s="86" t="s">
        <v>34</v>
      </c>
      <c r="M13" s="85">
        <v>8</v>
      </c>
      <c r="N13" s="85" t="s">
        <v>35</v>
      </c>
      <c r="O13" s="85" t="s">
        <v>36</v>
      </c>
      <c r="P13" s="87">
        <f>SUM(J13*M13)</f>
        <v>4000000</v>
      </c>
      <c r="Q13" s="88" t="s">
        <v>33</v>
      </c>
      <c r="S13" s="52"/>
    </row>
    <row r="14" spans="1:19" s="51" customFormat="1" ht="17.100000000000001" customHeight="1">
      <c r="A14" s="64"/>
      <c r="B14" s="76"/>
      <c r="C14" s="90"/>
      <c r="D14" s="91"/>
      <c r="E14" s="92"/>
      <c r="F14" s="80"/>
      <c r="G14" s="93"/>
      <c r="H14" s="94"/>
      <c r="I14" s="83" t="s">
        <v>38</v>
      </c>
      <c r="J14" s="754">
        <v>2100000</v>
      </c>
      <c r="K14" s="85" t="s">
        <v>39</v>
      </c>
      <c r="L14" s="86" t="s">
        <v>40</v>
      </c>
      <c r="M14" s="85">
        <v>12</v>
      </c>
      <c r="N14" s="85" t="s">
        <v>41</v>
      </c>
      <c r="O14" s="85" t="s">
        <v>42</v>
      </c>
      <c r="P14" s="87">
        <f>SUM(J14*M14)</f>
        <v>25200000</v>
      </c>
      <c r="Q14" s="88" t="s">
        <v>39</v>
      </c>
      <c r="S14" s="52"/>
    </row>
    <row r="15" spans="1:19" s="51" customFormat="1" ht="17.100000000000001" customHeight="1">
      <c r="A15" s="64"/>
      <c r="B15" s="76"/>
      <c r="C15" s="66" t="s">
        <v>43</v>
      </c>
      <c r="D15" s="67">
        <v>0</v>
      </c>
      <c r="E15" s="68">
        <f>+P15/1000</f>
        <v>0</v>
      </c>
      <c r="F15" s="69"/>
      <c r="G15" s="95">
        <f>+E15-D15</f>
        <v>0</v>
      </c>
      <c r="H15" s="96">
        <v>0</v>
      </c>
      <c r="I15" s="72"/>
      <c r="J15" s="73"/>
      <c r="K15" s="74"/>
      <c r="L15" s="74"/>
      <c r="M15" s="75" t="s">
        <v>44</v>
      </c>
      <c r="N15" s="75"/>
      <c r="O15" s="75"/>
      <c r="P15" s="73">
        <f>SUM(P16:P16)</f>
        <v>0</v>
      </c>
      <c r="Q15" s="63" t="s">
        <v>39</v>
      </c>
      <c r="S15" s="52"/>
    </row>
    <row r="16" spans="1:19" s="51" customFormat="1" ht="17.100000000000001" customHeight="1">
      <c r="A16" s="64"/>
      <c r="B16" s="76"/>
      <c r="C16" s="77"/>
      <c r="D16" s="78"/>
      <c r="E16" s="79"/>
      <c r="F16" s="80"/>
      <c r="G16" s="97"/>
      <c r="H16" s="98"/>
      <c r="I16" s="83"/>
      <c r="J16" s="99">
        <v>0</v>
      </c>
      <c r="K16" s="85" t="s">
        <v>45</v>
      </c>
      <c r="L16" s="86" t="s">
        <v>46</v>
      </c>
      <c r="M16" s="85">
        <v>1</v>
      </c>
      <c r="N16" s="85" t="s">
        <v>47</v>
      </c>
      <c r="O16" s="100" t="s">
        <v>48</v>
      </c>
      <c r="P16" s="87">
        <f>SUM(J16*M16)</f>
        <v>0</v>
      </c>
      <c r="Q16" s="88" t="s">
        <v>39</v>
      </c>
      <c r="S16" s="52"/>
    </row>
    <row r="17" spans="1:19" s="51" customFormat="1" ht="17.100000000000001" customHeight="1">
      <c r="A17" s="64"/>
      <c r="B17" s="76"/>
      <c r="C17" s="101" t="s">
        <v>49</v>
      </c>
      <c r="D17" s="67">
        <v>32625</v>
      </c>
      <c r="E17" s="68">
        <f>+P17/1000</f>
        <v>32625</v>
      </c>
      <c r="F17" s="102">
        <v>71084</v>
      </c>
      <c r="G17" s="95">
        <f>+E17-D17</f>
        <v>0</v>
      </c>
      <c r="H17" s="103">
        <f>+G17/D17*100</f>
        <v>0</v>
      </c>
      <c r="I17" s="72"/>
      <c r="J17" s="73"/>
      <c r="K17" s="74"/>
      <c r="L17" s="74"/>
      <c r="M17" s="75" t="s">
        <v>44</v>
      </c>
      <c r="N17" s="75"/>
      <c r="O17" s="75"/>
      <c r="P17" s="73">
        <f>SUM(P18:P20)</f>
        <v>32625000</v>
      </c>
      <c r="Q17" s="63" t="s">
        <v>50</v>
      </c>
      <c r="S17" s="52"/>
    </row>
    <row r="18" spans="1:19" s="51" customFormat="1" ht="17.100000000000001" customHeight="1">
      <c r="A18" s="64"/>
      <c r="B18" s="76"/>
      <c r="C18" s="104"/>
      <c r="D18" s="78"/>
      <c r="E18" s="79"/>
      <c r="F18" s="105"/>
      <c r="G18" s="97"/>
      <c r="H18" s="106"/>
      <c r="I18" s="83" t="s">
        <v>51</v>
      </c>
      <c r="J18" s="87">
        <v>7200000</v>
      </c>
      <c r="K18" s="85" t="s">
        <v>50</v>
      </c>
      <c r="L18" s="86" t="s">
        <v>46</v>
      </c>
      <c r="M18" s="85">
        <v>1</v>
      </c>
      <c r="N18" s="85" t="s">
        <v>52</v>
      </c>
      <c r="O18" s="100" t="s">
        <v>53</v>
      </c>
      <c r="P18" s="87">
        <f>J18*M18</f>
        <v>7200000</v>
      </c>
      <c r="Q18" s="88" t="s">
        <v>50</v>
      </c>
      <c r="S18" s="52"/>
    </row>
    <row r="19" spans="1:19" s="51" customFormat="1" ht="17.100000000000001" customHeight="1">
      <c r="A19" s="64"/>
      <c r="B19" s="76"/>
      <c r="C19" s="104"/>
      <c r="D19" s="78"/>
      <c r="E19" s="79"/>
      <c r="F19" s="105"/>
      <c r="G19" s="97"/>
      <c r="H19" s="106"/>
      <c r="I19" s="83" t="s">
        <v>54</v>
      </c>
      <c r="J19" s="87">
        <v>2045000</v>
      </c>
      <c r="K19" s="85" t="s">
        <v>50</v>
      </c>
      <c r="L19" s="86" t="s">
        <v>46</v>
      </c>
      <c r="M19" s="85">
        <v>5</v>
      </c>
      <c r="N19" s="85" t="s">
        <v>52</v>
      </c>
      <c r="O19" s="100" t="s">
        <v>53</v>
      </c>
      <c r="P19" s="87">
        <f>J19*M19</f>
        <v>10225000</v>
      </c>
      <c r="Q19" s="88" t="s">
        <v>50</v>
      </c>
      <c r="S19" s="52"/>
    </row>
    <row r="20" spans="1:19" s="51" customFormat="1" ht="17.100000000000001" customHeight="1">
      <c r="A20" s="64"/>
      <c r="B20" s="76"/>
      <c r="C20" s="104"/>
      <c r="D20" s="78"/>
      <c r="E20" s="79"/>
      <c r="F20" s="105"/>
      <c r="G20" s="97"/>
      <c r="H20" s="106"/>
      <c r="I20" s="83" t="s">
        <v>55</v>
      </c>
      <c r="J20" s="87">
        <v>3040000</v>
      </c>
      <c r="K20" s="85" t="s">
        <v>50</v>
      </c>
      <c r="L20" s="86" t="s">
        <v>46</v>
      </c>
      <c r="M20" s="85">
        <v>5</v>
      </c>
      <c r="N20" s="85" t="s">
        <v>52</v>
      </c>
      <c r="O20" s="100" t="s">
        <v>53</v>
      </c>
      <c r="P20" s="87">
        <f>J20*M20</f>
        <v>15200000</v>
      </c>
      <c r="Q20" s="88" t="s">
        <v>50</v>
      </c>
      <c r="S20" s="52"/>
    </row>
    <row r="21" spans="1:19" s="51" customFormat="1" ht="17.100000000000001" customHeight="1">
      <c r="A21" s="64"/>
      <c r="B21" s="76"/>
      <c r="C21" s="66" t="s">
        <v>56</v>
      </c>
      <c r="D21" s="67">
        <v>1188</v>
      </c>
      <c r="E21" s="68">
        <f>P21/1000</f>
        <v>1188</v>
      </c>
      <c r="F21" s="89"/>
      <c r="G21" s="95">
        <f>E21-D21</f>
        <v>0</v>
      </c>
      <c r="H21" s="103">
        <f>G21/D21*100</f>
        <v>0</v>
      </c>
      <c r="I21" s="72"/>
      <c r="J21" s="73"/>
      <c r="K21" s="74"/>
      <c r="L21" s="107"/>
      <c r="M21" s="75" t="s">
        <v>57</v>
      </c>
      <c r="N21" s="75"/>
      <c r="O21" s="75"/>
      <c r="P21" s="108">
        <f>SUM(P22:P22)</f>
        <v>1188000</v>
      </c>
      <c r="Q21" s="63" t="s">
        <v>45</v>
      </c>
      <c r="S21" s="52"/>
    </row>
    <row r="22" spans="1:19" s="51" customFormat="1" ht="17.100000000000001" customHeight="1">
      <c r="A22" s="64"/>
      <c r="B22" s="76"/>
      <c r="C22" s="77"/>
      <c r="D22" s="78"/>
      <c r="E22" s="79"/>
      <c r="F22" s="89"/>
      <c r="G22" s="97"/>
      <c r="H22" s="106"/>
      <c r="I22" s="83" t="s">
        <v>58</v>
      </c>
      <c r="J22" s="99">
        <v>594000</v>
      </c>
      <c r="K22" s="85" t="s">
        <v>39</v>
      </c>
      <c r="L22" s="86" t="s">
        <v>46</v>
      </c>
      <c r="M22" s="85">
        <v>2</v>
      </c>
      <c r="N22" s="85" t="s">
        <v>59</v>
      </c>
      <c r="O22" s="100" t="s">
        <v>60</v>
      </c>
      <c r="P22" s="87">
        <f>J22*M22</f>
        <v>1188000</v>
      </c>
      <c r="Q22" s="88" t="s">
        <v>45</v>
      </c>
      <c r="S22" s="52"/>
    </row>
    <row r="23" spans="1:19" s="51" customFormat="1" ht="18.95" customHeight="1">
      <c r="A23" s="109" t="s">
        <v>61</v>
      </c>
      <c r="B23" s="110" t="s">
        <v>62</v>
      </c>
      <c r="C23" s="111"/>
      <c r="D23" s="112">
        <f>SUM(D24)</f>
        <v>49115</v>
      </c>
      <c r="E23" s="113">
        <f>SUM(E24)</f>
        <v>44620</v>
      </c>
      <c r="F23" s="114">
        <f>SUM(F24)</f>
        <v>15082080</v>
      </c>
      <c r="G23" s="115">
        <f>+E23-D23</f>
        <v>-4495</v>
      </c>
      <c r="H23" s="116">
        <f>+G23/D23*100</f>
        <v>-9.1519902270182225</v>
      </c>
      <c r="I23" s="117"/>
      <c r="J23" s="117"/>
      <c r="K23" s="118"/>
      <c r="L23" s="118"/>
      <c r="M23" s="117"/>
      <c r="N23" s="117"/>
      <c r="O23" s="117"/>
      <c r="P23" s="119">
        <f>P24</f>
        <v>44620000</v>
      </c>
      <c r="Q23" s="120" t="s">
        <v>17</v>
      </c>
      <c r="S23" s="52"/>
    </row>
    <row r="24" spans="1:19" s="51" customFormat="1" ht="17.100000000000001" customHeight="1">
      <c r="A24" s="64"/>
      <c r="B24" s="65" t="s">
        <v>63</v>
      </c>
      <c r="C24" s="121" t="s">
        <v>20</v>
      </c>
      <c r="D24" s="122">
        <f>SUM(D25)</f>
        <v>49115</v>
      </c>
      <c r="E24" s="123">
        <f>SUM(E25)</f>
        <v>44620</v>
      </c>
      <c r="F24" s="124">
        <f>SUM(F25:F112)</f>
        <v>15082080</v>
      </c>
      <c r="G24" s="125">
        <f>+E24-D24</f>
        <v>-4495</v>
      </c>
      <c r="H24" s="59">
        <f>+G24/D24*100</f>
        <v>-9.1519902270182225</v>
      </c>
      <c r="I24" s="126"/>
      <c r="J24" s="126"/>
      <c r="K24" s="85"/>
      <c r="L24" s="85"/>
      <c r="M24" s="126"/>
      <c r="N24" s="126"/>
      <c r="O24" s="126"/>
      <c r="P24" s="127">
        <f>P25</f>
        <v>44620000</v>
      </c>
      <c r="Q24" s="88" t="s">
        <v>17</v>
      </c>
      <c r="S24" s="52"/>
    </row>
    <row r="25" spans="1:19" s="51" customFormat="1" ht="17.100000000000001" customHeight="1">
      <c r="A25" s="64"/>
      <c r="B25" s="76"/>
      <c r="C25" s="66" t="s">
        <v>64</v>
      </c>
      <c r="D25" s="67">
        <v>49115</v>
      </c>
      <c r="E25" s="68">
        <f>+P25/1000</f>
        <v>44620</v>
      </c>
      <c r="F25" s="102">
        <v>10450</v>
      </c>
      <c r="G25" s="95">
        <f>+E25-D25</f>
        <v>-4495</v>
      </c>
      <c r="H25" s="103">
        <f>+G25/D25*100</f>
        <v>-9.1519902270182225</v>
      </c>
      <c r="I25" s="128" t="s">
        <v>65</v>
      </c>
      <c r="J25" s="129"/>
      <c r="K25" s="74"/>
      <c r="L25" s="74"/>
      <c r="M25" s="130"/>
      <c r="N25" s="131" t="s">
        <v>66</v>
      </c>
      <c r="O25" s="131"/>
      <c r="P25" s="131">
        <f>+P26+P42</f>
        <v>44620000</v>
      </c>
      <c r="Q25" s="63" t="s">
        <v>27</v>
      </c>
      <c r="S25" s="52"/>
    </row>
    <row r="26" spans="1:19" s="51" customFormat="1" ht="17.100000000000001" customHeight="1">
      <c r="A26" s="64"/>
      <c r="B26" s="76"/>
      <c r="C26" s="77"/>
      <c r="D26" s="78"/>
      <c r="E26" s="79"/>
      <c r="F26" s="105"/>
      <c r="G26" s="97"/>
      <c r="H26" s="106"/>
      <c r="I26" s="132" t="s">
        <v>67</v>
      </c>
      <c r="J26" s="133"/>
      <c r="K26" s="85"/>
      <c r="L26" s="86"/>
      <c r="M26" s="134" t="s">
        <v>24</v>
      </c>
      <c r="N26" s="134"/>
      <c r="O26" s="134"/>
      <c r="P26" s="87">
        <f>SUM(P27:P41)</f>
        <v>42700000</v>
      </c>
      <c r="Q26" s="88" t="s">
        <v>27</v>
      </c>
      <c r="S26" s="52"/>
    </row>
    <row r="27" spans="1:19" s="51" customFormat="1" ht="17.100000000000001" customHeight="1">
      <c r="A27" s="39"/>
      <c r="B27" s="76"/>
      <c r="C27" s="77"/>
      <c r="D27" s="78"/>
      <c r="E27" s="79"/>
      <c r="F27" s="105"/>
      <c r="G27" s="97"/>
      <c r="H27" s="106"/>
      <c r="I27" s="226" t="s">
        <v>68</v>
      </c>
      <c r="J27" s="195">
        <v>30000</v>
      </c>
      <c r="K27" s="183" t="s">
        <v>27</v>
      </c>
      <c r="L27" s="193" t="s">
        <v>46</v>
      </c>
      <c r="M27" s="183">
        <v>80</v>
      </c>
      <c r="N27" s="183" t="s">
        <v>69</v>
      </c>
      <c r="O27" s="194" t="s">
        <v>70</v>
      </c>
      <c r="P27" s="195">
        <f t="shared" ref="P27:P38" si="0">SUM(J27*M27)</f>
        <v>2400000</v>
      </c>
      <c r="Q27" s="185" t="s">
        <v>27</v>
      </c>
      <c r="S27" s="52"/>
    </row>
    <row r="28" spans="1:19" s="51" customFormat="1" ht="17.100000000000001" customHeight="1">
      <c r="A28" s="64"/>
      <c r="B28" s="76"/>
      <c r="C28" s="77"/>
      <c r="D28" s="78"/>
      <c r="E28" s="79"/>
      <c r="F28" s="105"/>
      <c r="G28" s="97"/>
      <c r="H28" s="106"/>
      <c r="I28" s="226" t="s">
        <v>71</v>
      </c>
      <c r="J28" s="195">
        <v>10000</v>
      </c>
      <c r="K28" s="183" t="s">
        <v>72</v>
      </c>
      <c r="L28" s="193" t="s">
        <v>46</v>
      </c>
      <c r="M28" s="183">
        <v>40</v>
      </c>
      <c r="N28" s="183" t="s">
        <v>73</v>
      </c>
      <c r="O28" s="194" t="s">
        <v>70</v>
      </c>
      <c r="P28" s="195">
        <f t="shared" si="0"/>
        <v>400000</v>
      </c>
      <c r="Q28" s="185" t="s">
        <v>27</v>
      </c>
      <c r="S28" s="52"/>
    </row>
    <row r="29" spans="1:19" s="51" customFormat="1" ht="17.100000000000001" customHeight="1">
      <c r="A29" s="64"/>
      <c r="B29" s="76"/>
      <c r="C29" s="77"/>
      <c r="D29" s="78"/>
      <c r="E29" s="79"/>
      <c r="F29" s="105"/>
      <c r="G29" s="97"/>
      <c r="H29" s="106"/>
      <c r="I29" s="226" t="s">
        <v>74</v>
      </c>
      <c r="J29" s="195">
        <v>5000</v>
      </c>
      <c r="K29" s="183" t="s">
        <v>27</v>
      </c>
      <c r="L29" s="193" t="s">
        <v>46</v>
      </c>
      <c r="M29" s="183">
        <v>60</v>
      </c>
      <c r="N29" s="183" t="s">
        <v>73</v>
      </c>
      <c r="O29" s="194" t="s">
        <v>70</v>
      </c>
      <c r="P29" s="195">
        <f t="shared" si="0"/>
        <v>300000</v>
      </c>
      <c r="Q29" s="185" t="s">
        <v>27</v>
      </c>
      <c r="S29" s="52"/>
    </row>
    <row r="30" spans="1:19" s="51" customFormat="1" ht="17.100000000000001" customHeight="1">
      <c r="A30" s="64"/>
      <c r="B30" s="76"/>
      <c r="C30" s="77"/>
      <c r="D30" s="78"/>
      <c r="E30" s="79"/>
      <c r="F30" s="105"/>
      <c r="G30" s="97"/>
      <c r="H30" s="106"/>
      <c r="I30" s="226" t="s">
        <v>75</v>
      </c>
      <c r="J30" s="195">
        <v>60000</v>
      </c>
      <c r="K30" s="183" t="s">
        <v>72</v>
      </c>
      <c r="L30" s="193" t="s">
        <v>46</v>
      </c>
      <c r="M30" s="183">
        <v>40</v>
      </c>
      <c r="N30" s="183" t="s">
        <v>73</v>
      </c>
      <c r="O30" s="194" t="s">
        <v>70</v>
      </c>
      <c r="P30" s="195">
        <f t="shared" si="0"/>
        <v>2400000</v>
      </c>
      <c r="Q30" s="185" t="s">
        <v>27</v>
      </c>
      <c r="S30" s="52"/>
    </row>
    <row r="31" spans="1:19" s="51" customFormat="1" ht="17.100000000000001" customHeight="1">
      <c r="A31" s="39"/>
      <c r="B31" s="76"/>
      <c r="C31" s="77"/>
      <c r="D31" s="78"/>
      <c r="E31" s="79"/>
      <c r="F31" s="105"/>
      <c r="G31" s="97"/>
      <c r="H31" s="106"/>
      <c r="I31" s="226" t="s">
        <v>76</v>
      </c>
      <c r="J31" s="195">
        <v>20000</v>
      </c>
      <c r="K31" s="183" t="s">
        <v>27</v>
      </c>
      <c r="L31" s="193" t="s">
        <v>46</v>
      </c>
      <c r="M31" s="183">
        <v>80</v>
      </c>
      <c r="N31" s="183" t="s">
        <v>69</v>
      </c>
      <c r="O31" s="194" t="s">
        <v>70</v>
      </c>
      <c r="P31" s="195">
        <f t="shared" si="0"/>
        <v>1600000</v>
      </c>
      <c r="Q31" s="185" t="s">
        <v>27</v>
      </c>
      <c r="S31" s="52"/>
    </row>
    <row r="32" spans="1:19" s="51" customFormat="1" ht="17.100000000000001" customHeight="1">
      <c r="A32" s="39"/>
      <c r="B32" s="76"/>
      <c r="C32" s="77"/>
      <c r="D32" s="78"/>
      <c r="E32" s="79"/>
      <c r="F32" s="105"/>
      <c r="G32" s="97"/>
      <c r="H32" s="106"/>
      <c r="I32" s="226" t="s">
        <v>77</v>
      </c>
      <c r="J32" s="195">
        <v>10000</v>
      </c>
      <c r="K32" s="183" t="s">
        <v>27</v>
      </c>
      <c r="L32" s="193" t="s">
        <v>46</v>
      </c>
      <c r="M32" s="183">
        <v>40</v>
      </c>
      <c r="N32" s="183" t="s">
        <v>69</v>
      </c>
      <c r="O32" s="194" t="s">
        <v>70</v>
      </c>
      <c r="P32" s="195">
        <f t="shared" si="0"/>
        <v>400000</v>
      </c>
      <c r="Q32" s="185" t="s">
        <v>72</v>
      </c>
      <c r="S32" s="52"/>
    </row>
    <row r="33" spans="1:19" s="51" customFormat="1" ht="17.100000000000001" customHeight="1">
      <c r="A33" s="39" t="s">
        <v>78</v>
      </c>
      <c r="B33" s="65" t="s">
        <v>78</v>
      </c>
      <c r="C33" s="135" t="s">
        <v>79</v>
      </c>
      <c r="D33" s="136"/>
      <c r="E33" s="137"/>
      <c r="F33" s="105"/>
      <c r="G33" s="138"/>
      <c r="H33" s="139"/>
      <c r="I33" s="226" t="s">
        <v>80</v>
      </c>
      <c r="J33" s="195">
        <v>20000</v>
      </c>
      <c r="K33" s="183" t="s">
        <v>27</v>
      </c>
      <c r="L33" s="193" t="s">
        <v>46</v>
      </c>
      <c r="M33" s="183">
        <v>110</v>
      </c>
      <c r="N33" s="183" t="s">
        <v>69</v>
      </c>
      <c r="O33" s="194" t="s">
        <v>70</v>
      </c>
      <c r="P33" s="195">
        <f t="shared" si="0"/>
        <v>2200000</v>
      </c>
      <c r="Q33" s="185" t="s">
        <v>27</v>
      </c>
      <c r="S33" s="52"/>
    </row>
    <row r="34" spans="1:19" s="51" customFormat="1" ht="17.100000000000001" customHeight="1">
      <c r="A34" s="64"/>
      <c r="B34" s="76"/>
      <c r="C34" s="140"/>
      <c r="D34" s="136"/>
      <c r="E34" s="137"/>
      <c r="F34" s="105"/>
      <c r="G34" s="138"/>
      <c r="H34" s="139"/>
      <c r="I34" s="226" t="s">
        <v>81</v>
      </c>
      <c r="J34" s="195">
        <v>80000</v>
      </c>
      <c r="K34" s="183" t="s">
        <v>27</v>
      </c>
      <c r="L34" s="193" t="s">
        <v>46</v>
      </c>
      <c r="M34" s="183">
        <v>110</v>
      </c>
      <c r="N34" s="183" t="s">
        <v>69</v>
      </c>
      <c r="O34" s="194" t="s">
        <v>70</v>
      </c>
      <c r="P34" s="195">
        <f t="shared" si="0"/>
        <v>8800000</v>
      </c>
      <c r="Q34" s="185" t="s">
        <v>27</v>
      </c>
      <c r="S34" s="52"/>
    </row>
    <row r="35" spans="1:19" s="51" customFormat="1" ht="17.100000000000001" customHeight="1">
      <c r="A35" s="64"/>
      <c r="B35" s="76"/>
      <c r="C35" s="140"/>
      <c r="D35" s="136"/>
      <c r="E35" s="137"/>
      <c r="F35" s="105"/>
      <c r="G35" s="138"/>
      <c r="H35" s="139"/>
      <c r="I35" s="226" t="s">
        <v>82</v>
      </c>
      <c r="J35" s="195">
        <v>20000</v>
      </c>
      <c r="K35" s="183" t="s">
        <v>72</v>
      </c>
      <c r="L35" s="193" t="s">
        <v>46</v>
      </c>
      <c r="M35" s="183">
        <v>80</v>
      </c>
      <c r="N35" s="183" t="s">
        <v>73</v>
      </c>
      <c r="O35" s="194" t="s">
        <v>30</v>
      </c>
      <c r="P35" s="195">
        <f t="shared" si="0"/>
        <v>1600000</v>
      </c>
      <c r="Q35" s="185" t="s">
        <v>72</v>
      </c>
      <c r="S35" s="52"/>
    </row>
    <row r="36" spans="1:19" s="51" customFormat="1" ht="17.100000000000001" customHeight="1">
      <c r="A36" s="64"/>
      <c r="B36" s="76"/>
      <c r="C36" s="140"/>
      <c r="D36" s="136"/>
      <c r="E36" s="137"/>
      <c r="F36" s="105"/>
      <c r="G36" s="138"/>
      <c r="H36" s="139"/>
      <c r="I36" s="226" t="s">
        <v>83</v>
      </c>
      <c r="J36" s="195">
        <v>10000</v>
      </c>
      <c r="K36" s="183" t="s">
        <v>72</v>
      </c>
      <c r="L36" s="193" t="s">
        <v>46</v>
      </c>
      <c r="M36" s="183">
        <v>40</v>
      </c>
      <c r="N36" s="183" t="s">
        <v>73</v>
      </c>
      <c r="O36" s="194" t="s">
        <v>30</v>
      </c>
      <c r="P36" s="195">
        <f t="shared" si="0"/>
        <v>400000</v>
      </c>
      <c r="Q36" s="185" t="s">
        <v>72</v>
      </c>
      <c r="S36" s="52"/>
    </row>
    <row r="37" spans="1:19" s="51" customFormat="1" ht="17.100000000000001" customHeight="1">
      <c r="A37" s="64"/>
      <c r="B37" s="76"/>
      <c r="C37" s="140"/>
      <c r="D37" s="136"/>
      <c r="E37" s="137"/>
      <c r="F37" s="105"/>
      <c r="G37" s="138"/>
      <c r="H37" s="139"/>
      <c r="I37" s="226" t="s">
        <v>84</v>
      </c>
      <c r="J37" s="195">
        <v>20000</v>
      </c>
      <c r="K37" s="183" t="s">
        <v>72</v>
      </c>
      <c r="L37" s="193" t="s">
        <v>46</v>
      </c>
      <c r="M37" s="183">
        <v>100</v>
      </c>
      <c r="N37" s="183" t="s">
        <v>73</v>
      </c>
      <c r="O37" s="194" t="s">
        <v>30</v>
      </c>
      <c r="P37" s="195">
        <f t="shared" si="0"/>
        <v>2000000</v>
      </c>
      <c r="Q37" s="185" t="s">
        <v>72</v>
      </c>
      <c r="S37" s="52"/>
    </row>
    <row r="38" spans="1:19" s="51" customFormat="1" ht="17.100000000000001" customHeight="1">
      <c r="A38" s="64"/>
      <c r="B38" s="76"/>
      <c r="C38" s="140"/>
      <c r="D38" s="136"/>
      <c r="E38" s="137"/>
      <c r="F38" s="105"/>
      <c r="G38" s="138"/>
      <c r="H38" s="139"/>
      <c r="I38" s="226" t="s">
        <v>85</v>
      </c>
      <c r="J38" s="195">
        <v>5000</v>
      </c>
      <c r="K38" s="183" t="s">
        <v>72</v>
      </c>
      <c r="L38" s="193" t="s">
        <v>46</v>
      </c>
      <c r="M38" s="183">
        <v>120</v>
      </c>
      <c r="N38" s="183" t="s">
        <v>73</v>
      </c>
      <c r="O38" s="194" t="s">
        <v>30</v>
      </c>
      <c r="P38" s="195">
        <f t="shared" si="0"/>
        <v>600000</v>
      </c>
      <c r="Q38" s="185" t="s">
        <v>72</v>
      </c>
      <c r="S38" s="52"/>
    </row>
    <row r="39" spans="1:19" s="51" customFormat="1" ht="17.100000000000001" customHeight="1">
      <c r="A39" s="64"/>
      <c r="B39" s="76"/>
      <c r="C39" s="140"/>
      <c r="D39" s="136"/>
      <c r="E39" s="137"/>
      <c r="F39" s="105"/>
      <c r="G39" s="138"/>
      <c r="H39" s="139"/>
      <c r="I39" s="226" t="s">
        <v>86</v>
      </c>
      <c r="J39" s="195">
        <v>10000</v>
      </c>
      <c r="K39" s="183" t="s">
        <v>27</v>
      </c>
      <c r="L39" s="193" t="s">
        <v>46</v>
      </c>
      <c r="M39" s="183">
        <v>80</v>
      </c>
      <c r="N39" s="183" t="s">
        <v>69</v>
      </c>
      <c r="O39" s="194" t="s">
        <v>70</v>
      </c>
      <c r="P39" s="195">
        <f>SUM(J39*M39)</f>
        <v>800000</v>
      </c>
      <c r="Q39" s="185" t="s">
        <v>27</v>
      </c>
      <c r="S39" s="52"/>
    </row>
    <row r="40" spans="1:19" s="51" customFormat="1" ht="17.100000000000001" customHeight="1">
      <c r="A40" s="64"/>
      <c r="B40" s="76"/>
      <c r="C40" s="140"/>
      <c r="D40" s="136"/>
      <c r="E40" s="137"/>
      <c r="F40" s="105"/>
      <c r="G40" s="138"/>
      <c r="H40" s="139"/>
      <c r="I40" s="226" t="s">
        <v>87</v>
      </c>
      <c r="J40" s="195">
        <v>4500000</v>
      </c>
      <c r="K40" s="183" t="s">
        <v>72</v>
      </c>
      <c r="L40" s="193" t="s">
        <v>46</v>
      </c>
      <c r="M40" s="183">
        <v>4</v>
      </c>
      <c r="N40" s="183" t="s">
        <v>88</v>
      </c>
      <c r="O40" s="194" t="s">
        <v>30</v>
      </c>
      <c r="P40" s="195">
        <f>SUM(J40*M40)</f>
        <v>18000000</v>
      </c>
      <c r="Q40" s="185" t="s">
        <v>27</v>
      </c>
      <c r="S40" s="52" t="s">
        <v>66</v>
      </c>
    </row>
    <row r="41" spans="1:19" s="51" customFormat="1" ht="17.100000000000001" customHeight="1">
      <c r="A41" s="64"/>
      <c r="B41" s="76"/>
      <c r="C41" s="135"/>
      <c r="D41" s="122"/>
      <c r="E41" s="141"/>
      <c r="F41" s="105"/>
      <c r="G41" s="142"/>
      <c r="H41" s="143"/>
      <c r="I41" s="226" t="s">
        <v>89</v>
      </c>
      <c r="J41" s="755">
        <v>20000</v>
      </c>
      <c r="K41" s="183" t="s">
        <v>72</v>
      </c>
      <c r="L41" s="193" t="s">
        <v>46</v>
      </c>
      <c r="M41" s="183">
        <v>40</v>
      </c>
      <c r="N41" s="183" t="s">
        <v>73</v>
      </c>
      <c r="O41" s="194"/>
      <c r="P41" s="195">
        <f>SUM(J41*M41)</f>
        <v>800000</v>
      </c>
      <c r="Q41" s="185" t="s">
        <v>72</v>
      </c>
      <c r="S41" s="52"/>
    </row>
    <row r="42" spans="1:19" s="51" customFormat="1" ht="17.100000000000001" customHeight="1">
      <c r="A42" s="39"/>
      <c r="B42" s="76"/>
      <c r="C42" s="77"/>
      <c r="D42" s="136"/>
      <c r="E42" s="137"/>
      <c r="F42" s="105"/>
      <c r="G42" s="138"/>
      <c r="H42" s="139"/>
      <c r="I42" s="132" t="s">
        <v>90</v>
      </c>
      <c r="J42" s="133"/>
      <c r="K42" s="85"/>
      <c r="L42" s="86"/>
      <c r="M42" s="134" t="s">
        <v>24</v>
      </c>
      <c r="N42" s="134"/>
      <c r="O42" s="134"/>
      <c r="P42" s="87">
        <f>SUM(P43:P45)</f>
        <v>1920000</v>
      </c>
      <c r="Q42" s="88" t="s">
        <v>27</v>
      </c>
      <c r="S42" s="52"/>
    </row>
    <row r="43" spans="1:19" s="51" customFormat="1" ht="17.100000000000001" customHeight="1">
      <c r="A43" s="64"/>
      <c r="B43" s="76"/>
      <c r="C43" s="77"/>
      <c r="D43" s="136"/>
      <c r="E43" s="137"/>
      <c r="F43" s="105"/>
      <c r="G43" s="138"/>
      <c r="H43" s="139"/>
      <c r="I43" s="83" t="s">
        <v>91</v>
      </c>
      <c r="J43" s="87">
        <v>5000</v>
      </c>
      <c r="K43" s="85" t="s">
        <v>27</v>
      </c>
      <c r="L43" s="86" t="s">
        <v>46</v>
      </c>
      <c r="M43" s="85">
        <v>300</v>
      </c>
      <c r="N43" s="85" t="s">
        <v>69</v>
      </c>
      <c r="O43" s="100" t="s">
        <v>70</v>
      </c>
      <c r="P43" s="195">
        <v>1420000</v>
      </c>
      <c r="Q43" s="88" t="s">
        <v>27</v>
      </c>
      <c r="S43" s="52"/>
    </row>
    <row r="44" spans="1:19" s="51" customFormat="1" ht="17.100000000000001" customHeight="1">
      <c r="A44" s="64"/>
      <c r="B44" s="76"/>
      <c r="C44" s="77"/>
      <c r="D44" s="136"/>
      <c r="E44" s="137"/>
      <c r="F44" s="105"/>
      <c r="G44" s="138"/>
      <c r="H44" s="139"/>
      <c r="I44" s="83" t="s">
        <v>92</v>
      </c>
      <c r="J44" s="87">
        <v>20000</v>
      </c>
      <c r="K44" s="85" t="s">
        <v>72</v>
      </c>
      <c r="L44" s="86" t="s">
        <v>46</v>
      </c>
      <c r="M44" s="85">
        <v>15</v>
      </c>
      <c r="N44" s="85" t="s">
        <v>73</v>
      </c>
      <c r="O44" s="85" t="s">
        <v>30</v>
      </c>
      <c r="P44" s="195">
        <v>300000</v>
      </c>
      <c r="Q44" s="88" t="s">
        <v>72</v>
      </c>
      <c r="S44" s="52"/>
    </row>
    <row r="45" spans="1:19" s="51" customFormat="1" ht="17.100000000000001" customHeight="1">
      <c r="A45" s="64"/>
      <c r="B45" s="76"/>
      <c r="C45" s="90"/>
      <c r="D45" s="144"/>
      <c r="E45" s="145"/>
      <c r="F45" s="146"/>
      <c r="G45" s="147"/>
      <c r="H45" s="148"/>
      <c r="I45" s="83" t="s">
        <v>93</v>
      </c>
      <c r="J45" s="87">
        <v>5000</v>
      </c>
      <c r="K45" s="85" t="s">
        <v>72</v>
      </c>
      <c r="L45" s="86" t="s">
        <v>46</v>
      </c>
      <c r="M45" s="85">
        <v>40</v>
      </c>
      <c r="N45" s="85" t="s">
        <v>69</v>
      </c>
      <c r="O45" s="100" t="s">
        <v>70</v>
      </c>
      <c r="P45" s="195">
        <f>SUM(J45*M45)</f>
        <v>200000</v>
      </c>
      <c r="Q45" s="88" t="s">
        <v>72</v>
      </c>
      <c r="S45" s="52"/>
    </row>
    <row r="46" spans="1:19" s="154" customFormat="1" ht="18.95" customHeight="1">
      <c r="A46" s="109" t="s">
        <v>94</v>
      </c>
      <c r="B46" s="110" t="s">
        <v>95</v>
      </c>
      <c r="C46" s="111"/>
      <c r="D46" s="112">
        <f t="shared" ref="D46:F47" si="1">SUM(D47)</f>
        <v>28</v>
      </c>
      <c r="E46" s="113">
        <f t="shared" si="1"/>
        <v>0</v>
      </c>
      <c r="F46" s="149">
        <f t="shared" si="1"/>
        <v>2302</v>
      </c>
      <c r="G46" s="115">
        <f t="shared" ref="G46:G51" si="2">+E46-D46</f>
        <v>-28</v>
      </c>
      <c r="H46" s="116">
        <f>G46/D46*100</f>
        <v>-100</v>
      </c>
      <c r="I46" s="150"/>
      <c r="J46" s="150"/>
      <c r="K46" s="151"/>
      <c r="L46" s="151"/>
      <c r="M46" s="150"/>
      <c r="N46" s="150"/>
      <c r="O46" s="150"/>
      <c r="P46" s="152">
        <f>P47</f>
        <v>0</v>
      </c>
      <c r="Q46" s="153" t="s">
        <v>45</v>
      </c>
      <c r="S46" s="155"/>
    </row>
    <row r="47" spans="1:19" s="51" customFormat="1" ht="17.100000000000001" customHeight="1">
      <c r="A47" s="64"/>
      <c r="B47" s="156" t="s">
        <v>96</v>
      </c>
      <c r="C47" s="157" t="s">
        <v>97</v>
      </c>
      <c r="D47" s="158">
        <f>D48</f>
        <v>28</v>
      </c>
      <c r="E47" s="159">
        <f t="shared" si="1"/>
        <v>0</v>
      </c>
      <c r="F47" s="160">
        <f t="shared" si="1"/>
        <v>2302</v>
      </c>
      <c r="G47" s="58">
        <f t="shared" si="2"/>
        <v>-28</v>
      </c>
      <c r="H47" s="59">
        <f>G47/D47*100</f>
        <v>-100</v>
      </c>
      <c r="I47" s="161"/>
      <c r="J47" s="162"/>
      <c r="K47" s="163"/>
      <c r="L47" s="163"/>
      <c r="M47" s="162"/>
      <c r="N47" s="162"/>
      <c r="O47" s="162"/>
      <c r="P47" s="164">
        <f>P48</f>
        <v>0</v>
      </c>
      <c r="Q47" s="165" t="s">
        <v>21</v>
      </c>
      <c r="S47" s="52"/>
    </row>
    <row r="48" spans="1:19" s="51" customFormat="1" ht="17.100000000000001" customHeight="1">
      <c r="A48" s="64"/>
      <c r="B48" s="76"/>
      <c r="C48" s="166" t="s">
        <v>98</v>
      </c>
      <c r="D48" s="122">
        <v>28</v>
      </c>
      <c r="E48" s="141">
        <f>+P48/1000</f>
        <v>0</v>
      </c>
      <c r="F48" s="80">
        <v>2302</v>
      </c>
      <c r="G48" s="58">
        <f t="shared" si="2"/>
        <v>-28</v>
      </c>
      <c r="H48" s="59">
        <f>G48/D48*100</f>
        <v>-100</v>
      </c>
      <c r="I48" s="83" t="s">
        <v>99</v>
      </c>
      <c r="J48" s="87">
        <v>0</v>
      </c>
      <c r="K48" s="85" t="s">
        <v>100</v>
      </c>
      <c r="L48" s="86" t="s">
        <v>46</v>
      </c>
      <c r="M48" s="85">
        <v>1</v>
      </c>
      <c r="N48" s="85" t="s">
        <v>101</v>
      </c>
      <c r="O48" s="85" t="s">
        <v>102</v>
      </c>
      <c r="P48" s="87">
        <f>J48*M48</f>
        <v>0</v>
      </c>
      <c r="Q48" s="88" t="s">
        <v>103</v>
      </c>
      <c r="S48" s="52"/>
    </row>
    <row r="49" spans="1:21" s="51" customFormat="1" ht="18.95" customHeight="1">
      <c r="A49" s="109" t="s">
        <v>104</v>
      </c>
      <c r="B49" s="110" t="s">
        <v>105</v>
      </c>
      <c r="C49" s="111"/>
      <c r="D49" s="112">
        <f t="shared" ref="D49:F50" si="3">SUM(D50)</f>
        <v>125000</v>
      </c>
      <c r="E49" s="113">
        <f t="shared" si="3"/>
        <v>125000</v>
      </c>
      <c r="F49" s="149">
        <f t="shared" si="3"/>
        <v>56700</v>
      </c>
      <c r="G49" s="58">
        <f t="shared" si="2"/>
        <v>0</v>
      </c>
      <c r="H49" s="59">
        <f>+G49/D49*100</f>
        <v>0</v>
      </c>
      <c r="I49" s="117"/>
      <c r="J49" s="117"/>
      <c r="K49" s="118"/>
      <c r="L49" s="118"/>
      <c r="M49" s="117"/>
      <c r="N49" s="117"/>
      <c r="O49" s="117"/>
      <c r="P49" s="119">
        <f>P50</f>
        <v>125000000</v>
      </c>
      <c r="Q49" s="120" t="s">
        <v>21</v>
      </c>
      <c r="S49" s="52"/>
    </row>
    <row r="50" spans="1:21" s="51" customFormat="1" ht="17.100000000000001" customHeight="1">
      <c r="A50" s="64"/>
      <c r="B50" s="156" t="s">
        <v>106</v>
      </c>
      <c r="C50" s="157" t="s">
        <v>107</v>
      </c>
      <c r="D50" s="158">
        <f>D51</f>
        <v>125000</v>
      </c>
      <c r="E50" s="159">
        <f t="shared" si="3"/>
        <v>125000</v>
      </c>
      <c r="F50" s="160">
        <f t="shared" si="3"/>
        <v>56700</v>
      </c>
      <c r="G50" s="58">
        <f t="shared" si="2"/>
        <v>0</v>
      </c>
      <c r="H50" s="59">
        <f>+G50/D50*100</f>
        <v>0</v>
      </c>
      <c r="I50" s="167"/>
      <c r="J50" s="117"/>
      <c r="K50" s="118"/>
      <c r="L50" s="118"/>
      <c r="M50" s="117"/>
      <c r="N50" s="117"/>
      <c r="O50" s="117"/>
      <c r="P50" s="168">
        <f>SUM(P51)</f>
        <v>125000000</v>
      </c>
      <c r="Q50" s="169" t="s">
        <v>21</v>
      </c>
      <c r="S50" s="52"/>
    </row>
    <row r="51" spans="1:21" s="51" customFormat="1" ht="17.100000000000001" customHeight="1">
      <c r="A51" s="64"/>
      <c r="B51" s="76"/>
      <c r="C51" s="66" t="s">
        <v>108</v>
      </c>
      <c r="D51" s="67">
        <v>125000</v>
      </c>
      <c r="E51" s="68">
        <f>+P51/1000</f>
        <v>125000</v>
      </c>
      <c r="F51" s="102">
        <v>56700</v>
      </c>
      <c r="G51" s="95">
        <f t="shared" si="2"/>
        <v>0</v>
      </c>
      <c r="H51" s="103">
        <f>+G51/D51*100</f>
        <v>0</v>
      </c>
      <c r="I51" s="170"/>
      <c r="J51" s="126"/>
      <c r="K51" s="85"/>
      <c r="L51" s="85"/>
      <c r="M51" s="126" t="s">
        <v>109</v>
      </c>
      <c r="N51" s="126"/>
      <c r="O51" s="126"/>
      <c r="P51" s="127">
        <f>SUM(P52:P52)</f>
        <v>125000000</v>
      </c>
      <c r="Q51" s="88" t="s">
        <v>100</v>
      </c>
      <c r="S51" s="52"/>
    </row>
    <row r="52" spans="1:21" s="51" customFormat="1" ht="17.100000000000001" customHeight="1">
      <c r="A52" s="64"/>
      <c r="B52" s="76"/>
      <c r="C52" s="77"/>
      <c r="D52" s="78"/>
      <c r="E52" s="79"/>
      <c r="F52" s="105"/>
      <c r="G52" s="97"/>
      <c r="H52" s="106"/>
      <c r="I52" s="83" t="s">
        <v>110</v>
      </c>
      <c r="J52" s="99">
        <v>125000000</v>
      </c>
      <c r="K52" s="85" t="s">
        <v>25</v>
      </c>
      <c r="L52" s="86" t="s">
        <v>46</v>
      </c>
      <c r="M52" s="85">
        <v>1</v>
      </c>
      <c r="N52" s="85" t="s">
        <v>111</v>
      </c>
      <c r="O52" s="85" t="s">
        <v>112</v>
      </c>
      <c r="P52" s="99">
        <f>+M52*J52</f>
        <v>125000000</v>
      </c>
      <c r="Q52" s="88" t="s">
        <v>25</v>
      </c>
      <c r="S52" s="52"/>
    </row>
    <row r="53" spans="1:21" s="51" customFormat="1" ht="18.95" customHeight="1">
      <c r="A53" s="109" t="s">
        <v>113</v>
      </c>
      <c r="B53" s="111" t="s">
        <v>105</v>
      </c>
      <c r="C53" s="171"/>
      <c r="D53" s="112">
        <f>+D54+D70</f>
        <v>1570590</v>
      </c>
      <c r="E53" s="172">
        <f>+E54+E70</f>
        <v>1416761.5</v>
      </c>
      <c r="F53" s="114">
        <f>+F54+F70</f>
        <v>1336159</v>
      </c>
      <c r="G53" s="115">
        <f>E53-D53</f>
        <v>-153828.5</v>
      </c>
      <c r="H53" s="116">
        <f>+G53/D53*100</f>
        <v>-9.7943129651914251</v>
      </c>
      <c r="I53" s="173"/>
      <c r="J53" s="173"/>
      <c r="K53" s="174"/>
      <c r="L53" s="175"/>
      <c r="M53" s="173"/>
      <c r="N53" s="173"/>
      <c r="O53" s="173"/>
      <c r="P53" s="176">
        <f>SUM(P54,P70)</f>
        <v>1416761500</v>
      </c>
      <c r="Q53" s="177" t="s">
        <v>100</v>
      </c>
      <c r="S53" s="52"/>
    </row>
    <row r="54" spans="1:21" s="51" customFormat="1" ht="17.100000000000001" customHeight="1">
      <c r="A54" s="64"/>
      <c r="B54" s="65" t="s">
        <v>114</v>
      </c>
      <c r="C54" s="178" t="s">
        <v>115</v>
      </c>
      <c r="D54" s="122">
        <f>SUM(D55:D67)</f>
        <v>1001962</v>
      </c>
      <c r="E54" s="179">
        <f>SUM(E55:E69)</f>
        <v>851961.5</v>
      </c>
      <c r="F54" s="180">
        <f>SUM(F55:F67)</f>
        <v>711605</v>
      </c>
      <c r="G54" s="115">
        <f>E54-D54+1</f>
        <v>-149999.5</v>
      </c>
      <c r="H54" s="59">
        <f>+G54/D54*100</f>
        <v>-14.970577726500606</v>
      </c>
      <c r="I54" s="181"/>
      <c r="J54" s="181"/>
      <c r="K54" s="182"/>
      <c r="L54" s="183"/>
      <c r="M54" s="181"/>
      <c r="N54" s="181"/>
      <c r="O54" s="181"/>
      <c r="P54" s="184">
        <f>SUM(P55,P57,P62,P66)</f>
        <v>851961500</v>
      </c>
      <c r="Q54" s="185" t="s">
        <v>100</v>
      </c>
      <c r="S54" s="52"/>
    </row>
    <row r="55" spans="1:21" s="51" customFormat="1" ht="17.100000000000001" customHeight="1">
      <c r="A55" s="64"/>
      <c r="B55" s="65" t="s">
        <v>113</v>
      </c>
      <c r="C55" s="66" t="s">
        <v>116</v>
      </c>
      <c r="D55" s="67">
        <v>510000</v>
      </c>
      <c r="E55" s="68">
        <f>P55/1000</f>
        <v>460000</v>
      </c>
      <c r="F55" s="102">
        <v>480000</v>
      </c>
      <c r="G55" s="95">
        <f>+E55-D55</f>
        <v>-50000</v>
      </c>
      <c r="H55" s="103">
        <f>+G55/D55*100</f>
        <v>-9.8039215686274517</v>
      </c>
      <c r="I55" s="186"/>
      <c r="J55" s="187"/>
      <c r="K55" s="188"/>
      <c r="L55" s="189"/>
      <c r="M55" s="189" t="s">
        <v>117</v>
      </c>
      <c r="N55" s="189"/>
      <c r="O55" s="189"/>
      <c r="P55" s="187">
        <f>SUM(P56:P56)</f>
        <v>460000000</v>
      </c>
      <c r="Q55" s="190" t="s">
        <v>25</v>
      </c>
      <c r="S55" s="52"/>
    </row>
    <row r="56" spans="1:21" s="51" customFormat="1" ht="17.100000000000001" customHeight="1">
      <c r="A56" s="64"/>
      <c r="B56" s="76"/>
      <c r="C56" s="77"/>
      <c r="D56" s="78"/>
      <c r="E56" s="79"/>
      <c r="F56" s="146"/>
      <c r="G56" s="97"/>
      <c r="H56" s="106"/>
      <c r="I56" s="191" t="s">
        <v>118</v>
      </c>
      <c r="J56" s="192">
        <v>230000000</v>
      </c>
      <c r="K56" s="183" t="s">
        <v>25</v>
      </c>
      <c r="L56" s="193" t="s">
        <v>46</v>
      </c>
      <c r="M56" s="183">
        <v>2</v>
      </c>
      <c r="N56" s="183" t="s">
        <v>111</v>
      </c>
      <c r="O56" s="194" t="s">
        <v>119</v>
      </c>
      <c r="P56" s="195">
        <f>SUM(J56*M56)</f>
        <v>460000000</v>
      </c>
      <c r="Q56" s="185" t="s">
        <v>25</v>
      </c>
      <c r="S56" s="52"/>
    </row>
    <row r="57" spans="1:21" s="51" customFormat="1" ht="17.100000000000001" customHeight="1">
      <c r="A57" s="64"/>
      <c r="B57" s="76"/>
      <c r="C57" s="101" t="s">
        <v>120</v>
      </c>
      <c r="D57" s="67">
        <v>168400</v>
      </c>
      <c r="E57" s="68">
        <f>P57/1000</f>
        <v>68400</v>
      </c>
      <c r="F57" s="102">
        <v>79390</v>
      </c>
      <c r="G57" s="95">
        <f>+E57-D57</f>
        <v>-100000</v>
      </c>
      <c r="H57" s="103">
        <f>+G57/D57*100</f>
        <v>-59.382422802850357</v>
      </c>
      <c r="I57" s="196"/>
      <c r="J57" s="73"/>
      <c r="K57" s="74"/>
      <c r="L57" s="74"/>
      <c r="M57" s="75" t="s">
        <v>121</v>
      </c>
      <c r="N57" s="75"/>
      <c r="O57" s="75"/>
      <c r="P57" s="73">
        <f>SUM(P58:P61)</f>
        <v>68400000</v>
      </c>
      <c r="Q57" s="63" t="s">
        <v>33</v>
      </c>
      <c r="S57" s="52"/>
    </row>
    <row r="58" spans="1:21" s="51" customFormat="1" ht="17.100000000000001" customHeight="1">
      <c r="A58" s="64"/>
      <c r="B58" s="76"/>
      <c r="C58" s="77"/>
      <c r="D58" s="78"/>
      <c r="E58" s="79"/>
      <c r="F58" s="105"/>
      <c r="G58" s="97"/>
      <c r="H58" s="106"/>
      <c r="I58" s="197" t="s">
        <v>122</v>
      </c>
      <c r="J58" s="198">
        <v>3500000</v>
      </c>
      <c r="K58" s="199" t="s">
        <v>33</v>
      </c>
      <c r="L58" s="200" t="s">
        <v>46</v>
      </c>
      <c r="M58" s="199">
        <v>12</v>
      </c>
      <c r="N58" s="199" t="s">
        <v>123</v>
      </c>
      <c r="O58" s="201" t="s">
        <v>124</v>
      </c>
      <c r="P58" s="198">
        <f>SUM(J58*M58)</f>
        <v>42000000</v>
      </c>
      <c r="Q58" s="202" t="s">
        <v>33</v>
      </c>
      <c r="R58" s="52"/>
      <c r="S58" s="203"/>
      <c r="T58" s="203"/>
    </row>
    <row r="59" spans="1:21" s="51" customFormat="1" ht="17.100000000000001" customHeight="1">
      <c r="A59" s="64"/>
      <c r="B59" s="76"/>
      <c r="C59" s="77"/>
      <c r="D59" s="78"/>
      <c r="E59" s="79"/>
      <c r="F59" s="180"/>
      <c r="G59" s="97"/>
      <c r="H59" s="106"/>
      <c r="I59" s="191" t="s">
        <v>125</v>
      </c>
      <c r="J59" s="195">
        <v>600000</v>
      </c>
      <c r="K59" s="183" t="s">
        <v>33</v>
      </c>
      <c r="L59" s="193" t="s">
        <v>46</v>
      </c>
      <c r="M59" s="183">
        <v>12</v>
      </c>
      <c r="N59" s="183" t="s">
        <v>123</v>
      </c>
      <c r="O59" s="194" t="s">
        <v>124</v>
      </c>
      <c r="P59" s="195">
        <f>SUM(J59*M59)</f>
        <v>7200000</v>
      </c>
      <c r="Q59" s="185" t="s">
        <v>33</v>
      </c>
      <c r="R59" s="52"/>
      <c r="S59" s="203"/>
      <c r="T59" s="203"/>
    </row>
    <row r="60" spans="1:21" s="51" customFormat="1" ht="17.100000000000001" customHeight="1">
      <c r="A60" s="64"/>
      <c r="B60" s="76"/>
      <c r="C60" s="77"/>
      <c r="D60" s="78"/>
      <c r="E60" s="79"/>
      <c r="F60" s="180"/>
      <c r="G60" s="97"/>
      <c r="H60" s="106"/>
      <c r="I60" s="191" t="s">
        <v>126</v>
      </c>
      <c r="J60" s="195">
        <v>18000000</v>
      </c>
      <c r="K60" s="183" t="s">
        <v>33</v>
      </c>
      <c r="L60" s="193" t="s">
        <v>46</v>
      </c>
      <c r="M60" s="183">
        <v>1</v>
      </c>
      <c r="N60" s="183" t="s">
        <v>127</v>
      </c>
      <c r="O60" s="194" t="s">
        <v>124</v>
      </c>
      <c r="P60" s="195">
        <f>SUM(J60*M60)</f>
        <v>18000000</v>
      </c>
      <c r="Q60" s="185" t="s">
        <v>33</v>
      </c>
      <c r="R60" s="204"/>
      <c r="S60" s="205"/>
      <c r="T60" s="205"/>
      <c r="U60" s="206"/>
    </row>
    <row r="61" spans="1:21" s="51" customFormat="1" ht="17.100000000000001" customHeight="1">
      <c r="A61" s="64"/>
      <c r="B61" s="76"/>
      <c r="C61" s="90"/>
      <c r="D61" s="91"/>
      <c r="E61" s="92"/>
      <c r="F61" s="207"/>
      <c r="G61" s="208"/>
      <c r="H61" s="209"/>
      <c r="I61" s="210" t="s">
        <v>128</v>
      </c>
      <c r="J61" s="211">
        <v>100000</v>
      </c>
      <c r="K61" s="212" t="s">
        <v>50</v>
      </c>
      <c r="L61" s="213" t="s">
        <v>46</v>
      </c>
      <c r="M61" s="212">
        <v>12</v>
      </c>
      <c r="N61" s="212" t="s">
        <v>129</v>
      </c>
      <c r="O61" s="214" t="s">
        <v>53</v>
      </c>
      <c r="P61" s="211">
        <f>SUM(J61*M61)</f>
        <v>1200000</v>
      </c>
      <c r="Q61" s="215" t="s">
        <v>39</v>
      </c>
      <c r="R61" s="204"/>
      <c r="S61" s="205"/>
      <c r="T61" s="206"/>
      <c r="U61" s="206"/>
    </row>
    <row r="62" spans="1:21" s="51" customFormat="1" ht="17.100000000000001" customHeight="1">
      <c r="A62" s="64"/>
      <c r="B62" s="76"/>
      <c r="C62" s="66" t="s">
        <v>130</v>
      </c>
      <c r="D62" s="67">
        <v>160000</v>
      </c>
      <c r="E62" s="68">
        <f>+P62/1000</f>
        <v>160000</v>
      </c>
      <c r="F62" s="102">
        <v>90435</v>
      </c>
      <c r="G62" s="95">
        <f>+E62-D62</f>
        <v>0</v>
      </c>
      <c r="H62" s="103">
        <f>+G62/D62*100</f>
        <v>0</v>
      </c>
      <c r="I62" s="186"/>
      <c r="J62" s="216"/>
      <c r="K62" s="189"/>
      <c r="L62" s="189"/>
      <c r="M62" s="217" t="s">
        <v>44</v>
      </c>
      <c r="N62" s="217"/>
      <c r="O62" s="217"/>
      <c r="P62" s="216">
        <f>SUM(P63:P65)</f>
        <v>160000000</v>
      </c>
      <c r="Q62" s="190" t="s">
        <v>50</v>
      </c>
      <c r="R62" s="206"/>
      <c r="S62" s="205"/>
      <c r="T62" s="206"/>
      <c r="U62" s="206"/>
    </row>
    <row r="63" spans="1:21" s="51" customFormat="1" ht="17.100000000000001" customHeight="1">
      <c r="A63" s="64"/>
      <c r="B63" s="76"/>
      <c r="C63" s="77"/>
      <c r="D63" s="78"/>
      <c r="E63" s="79"/>
      <c r="F63" s="105"/>
      <c r="G63" s="97"/>
      <c r="H63" s="106"/>
      <c r="I63" s="191" t="s">
        <v>131</v>
      </c>
      <c r="J63" s="195">
        <v>10000000</v>
      </c>
      <c r="K63" s="183" t="s">
        <v>50</v>
      </c>
      <c r="L63" s="193" t="s">
        <v>46</v>
      </c>
      <c r="M63" s="183">
        <v>12</v>
      </c>
      <c r="N63" s="183" t="s">
        <v>132</v>
      </c>
      <c r="O63" s="194" t="s">
        <v>53</v>
      </c>
      <c r="P63" s="195">
        <f>SUM(J63*M63)</f>
        <v>120000000</v>
      </c>
      <c r="Q63" s="185" t="s">
        <v>50</v>
      </c>
      <c r="R63" s="205"/>
      <c r="S63" s="205"/>
      <c r="T63" s="206"/>
      <c r="U63" s="206"/>
    </row>
    <row r="64" spans="1:21" s="51" customFormat="1" ht="17.100000000000001" customHeight="1">
      <c r="A64" s="64"/>
      <c r="B64" s="76"/>
      <c r="C64" s="77"/>
      <c r="D64" s="78"/>
      <c r="E64" s="79"/>
      <c r="F64" s="180"/>
      <c r="G64" s="97"/>
      <c r="H64" s="106"/>
      <c r="I64" s="191" t="s">
        <v>133</v>
      </c>
      <c r="J64" s="195">
        <v>10000000</v>
      </c>
      <c r="K64" s="183" t="s">
        <v>17</v>
      </c>
      <c r="L64" s="193" t="s">
        <v>46</v>
      </c>
      <c r="M64" s="183">
        <v>1</v>
      </c>
      <c r="N64" s="183" t="s">
        <v>129</v>
      </c>
      <c r="O64" s="194" t="s">
        <v>134</v>
      </c>
      <c r="P64" s="195">
        <f>SUM(J64*M64)</f>
        <v>10000000</v>
      </c>
      <c r="Q64" s="185" t="s">
        <v>50</v>
      </c>
      <c r="R64" s="218"/>
      <c r="S64" s="219"/>
      <c r="T64" s="219"/>
      <c r="U64" s="219"/>
    </row>
    <row r="65" spans="1:23" s="51" customFormat="1" ht="17.100000000000001" customHeight="1">
      <c r="A65" s="64"/>
      <c r="B65" s="76"/>
      <c r="C65" s="77"/>
      <c r="D65" s="78"/>
      <c r="E65" s="79"/>
      <c r="F65" s="180"/>
      <c r="G65" s="97"/>
      <c r="H65" s="106"/>
      <c r="I65" s="191" t="s">
        <v>135</v>
      </c>
      <c r="J65" s="195">
        <v>30000000</v>
      </c>
      <c r="K65" s="183" t="s">
        <v>45</v>
      </c>
      <c r="L65" s="193" t="s">
        <v>46</v>
      </c>
      <c r="M65" s="183">
        <v>1</v>
      </c>
      <c r="N65" s="183" t="s">
        <v>59</v>
      </c>
      <c r="O65" s="194" t="s">
        <v>60</v>
      </c>
      <c r="P65" s="195">
        <f>SUM(J65*M65)</f>
        <v>30000000</v>
      </c>
      <c r="Q65" s="185" t="s">
        <v>45</v>
      </c>
      <c r="R65" s="220"/>
      <c r="S65" s="221"/>
      <c r="T65" s="221"/>
      <c r="U65" s="221"/>
    </row>
    <row r="66" spans="1:23" s="51" customFormat="1" ht="17.100000000000001" customHeight="1">
      <c r="A66" s="64"/>
      <c r="B66" s="76"/>
      <c r="C66" s="66" t="s">
        <v>136</v>
      </c>
      <c r="D66" s="67">
        <v>163562</v>
      </c>
      <c r="E66" s="222">
        <f>(P66/1000)</f>
        <v>163561.5</v>
      </c>
      <c r="F66" s="223">
        <v>61780</v>
      </c>
      <c r="G66" s="95">
        <v>0</v>
      </c>
      <c r="H66" s="103">
        <f>G66/D66*100</f>
        <v>0</v>
      </c>
      <c r="I66" s="224"/>
      <c r="J66" s="187"/>
      <c r="K66" s="189"/>
      <c r="L66" s="189"/>
      <c r="M66" s="217" t="s">
        <v>117</v>
      </c>
      <c r="N66" s="217"/>
      <c r="O66" s="217"/>
      <c r="P66" s="187">
        <f>SUM(P67:P69)</f>
        <v>163561500</v>
      </c>
      <c r="Q66" s="190" t="s">
        <v>25</v>
      </c>
      <c r="R66" s="206"/>
      <c r="S66" s="204"/>
      <c r="T66" s="206"/>
      <c r="U66" s="206"/>
    </row>
    <row r="67" spans="1:23" s="51" customFormat="1" ht="17.100000000000001" customHeight="1">
      <c r="A67" s="64"/>
      <c r="B67" s="76"/>
      <c r="C67" s="77"/>
      <c r="D67" s="78"/>
      <c r="E67" s="225"/>
      <c r="F67" s="180"/>
      <c r="G67" s="97"/>
      <c r="H67" s="106"/>
      <c r="I67" s="191" t="s">
        <v>137</v>
      </c>
      <c r="J67" s="195">
        <v>70000000</v>
      </c>
      <c r="K67" s="183" t="s">
        <v>25</v>
      </c>
      <c r="L67" s="193" t="s">
        <v>46</v>
      </c>
      <c r="M67" s="183">
        <v>1</v>
      </c>
      <c r="N67" s="183" t="s">
        <v>111</v>
      </c>
      <c r="O67" s="194" t="s">
        <v>119</v>
      </c>
      <c r="P67" s="195">
        <f>SUM(J67*M67)</f>
        <v>70000000</v>
      </c>
      <c r="Q67" s="185" t="s">
        <v>25</v>
      </c>
      <c r="S67" s="203"/>
    </row>
    <row r="68" spans="1:23" s="51" customFormat="1" ht="17.100000000000001" customHeight="1">
      <c r="A68" s="64"/>
      <c r="B68" s="76"/>
      <c r="C68" s="77"/>
      <c r="D68" s="78"/>
      <c r="E68" s="225"/>
      <c r="F68" s="180"/>
      <c r="G68" s="97"/>
      <c r="H68" s="106"/>
      <c r="I68" s="226" t="s">
        <v>138</v>
      </c>
      <c r="J68" s="195">
        <v>4500000</v>
      </c>
      <c r="K68" s="183" t="s">
        <v>25</v>
      </c>
      <c r="L68" s="193" t="s">
        <v>46</v>
      </c>
      <c r="M68" s="183">
        <v>2</v>
      </c>
      <c r="N68" s="183" t="s">
        <v>111</v>
      </c>
      <c r="O68" s="194" t="s">
        <v>119</v>
      </c>
      <c r="P68" s="195">
        <f>SUM(J68*M68)</f>
        <v>9000000</v>
      </c>
      <c r="Q68" s="185" t="s">
        <v>25</v>
      </c>
      <c r="R68" s="51" t="s">
        <v>139</v>
      </c>
      <c r="S68" s="203"/>
    </row>
    <row r="69" spans="1:23" s="51" customFormat="1" ht="17.100000000000001" customHeight="1" thickBot="1">
      <c r="A69" s="64"/>
      <c r="B69" s="76"/>
      <c r="C69" s="77"/>
      <c r="D69" s="78"/>
      <c r="E69" s="225"/>
      <c r="F69" s="180"/>
      <c r="G69" s="97"/>
      <c r="H69" s="106"/>
      <c r="I69" s="227" t="s">
        <v>140</v>
      </c>
      <c r="J69" s="195">
        <v>84561500</v>
      </c>
      <c r="K69" s="183" t="s">
        <v>100</v>
      </c>
      <c r="L69" s="193" t="s">
        <v>46</v>
      </c>
      <c r="M69" s="183">
        <v>1</v>
      </c>
      <c r="N69" s="183" t="s">
        <v>111</v>
      </c>
      <c r="O69" s="194" t="s">
        <v>119</v>
      </c>
      <c r="P69" s="195">
        <f>SUM(J69*M69)</f>
        <v>84561500</v>
      </c>
      <c r="Q69" s="185" t="s">
        <v>25</v>
      </c>
      <c r="S69" s="203"/>
    </row>
    <row r="70" spans="1:23" ht="17.100000000000001" customHeight="1">
      <c r="A70" s="228" t="s">
        <v>141</v>
      </c>
      <c r="B70" s="229" t="s">
        <v>142</v>
      </c>
      <c r="C70" s="230" t="s">
        <v>115</v>
      </c>
      <c r="D70" s="231">
        <f>SUM(D71:D84)</f>
        <v>568628</v>
      </c>
      <c r="E70" s="232">
        <f>SUM(E71:E84)</f>
        <v>564800</v>
      </c>
      <c r="F70" s="233">
        <f>SUM(F71:F84)</f>
        <v>624554</v>
      </c>
      <c r="G70" s="234">
        <f>+E70-D70</f>
        <v>-3828</v>
      </c>
      <c r="H70" s="235">
        <f>+G70/D70*100</f>
        <v>-0.67319935001442066</v>
      </c>
      <c r="I70" s="236"/>
      <c r="J70" s="236"/>
      <c r="K70" s="237"/>
      <c r="L70" s="237"/>
      <c r="M70" s="236"/>
      <c r="N70" s="236"/>
      <c r="O70" s="236"/>
      <c r="P70" s="238">
        <f>SUM(P71,P73,P76)</f>
        <v>564800000</v>
      </c>
      <c r="Q70" s="239" t="s">
        <v>45</v>
      </c>
      <c r="S70" s="203"/>
      <c r="T70" s="51"/>
      <c r="U70" s="51"/>
      <c r="V70" s="51"/>
      <c r="W70" s="51"/>
    </row>
    <row r="71" spans="1:23" ht="17.100000000000001" customHeight="1">
      <c r="A71" s="64"/>
      <c r="B71" s="65" t="s">
        <v>143</v>
      </c>
      <c r="C71" s="66" t="s">
        <v>144</v>
      </c>
      <c r="D71" s="67">
        <v>42000</v>
      </c>
      <c r="E71" s="68">
        <f>P71/1000</f>
        <v>35000</v>
      </c>
      <c r="F71" s="180"/>
      <c r="G71" s="95">
        <f>E71-D71</f>
        <v>-7000</v>
      </c>
      <c r="H71" s="103">
        <v>0</v>
      </c>
      <c r="I71" s="186"/>
      <c r="J71" s="216"/>
      <c r="K71" s="189"/>
      <c r="L71" s="240"/>
      <c r="M71" s="217" t="s">
        <v>145</v>
      </c>
      <c r="N71" s="217"/>
      <c r="O71" s="217"/>
      <c r="P71" s="216">
        <f>P72</f>
        <v>35000000</v>
      </c>
      <c r="Q71" s="190" t="s">
        <v>45</v>
      </c>
      <c r="S71" s="203"/>
      <c r="T71" s="51"/>
      <c r="U71" s="51"/>
      <c r="V71" s="51"/>
      <c r="W71" s="51"/>
    </row>
    <row r="72" spans="1:23" ht="17.100000000000001" customHeight="1">
      <c r="A72" s="64"/>
      <c r="B72" s="76"/>
      <c r="C72" s="90"/>
      <c r="D72" s="91"/>
      <c r="E72" s="92"/>
      <c r="F72" s="180"/>
      <c r="G72" s="208"/>
      <c r="H72" s="209"/>
      <c r="I72" s="191" t="s">
        <v>146</v>
      </c>
      <c r="J72" s="195">
        <v>100000</v>
      </c>
      <c r="K72" s="212" t="s">
        <v>39</v>
      </c>
      <c r="L72" s="213" t="s">
        <v>46</v>
      </c>
      <c r="M72" s="212">
        <v>350</v>
      </c>
      <c r="N72" s="212" t="s">
        <v>47</v>
      </c>
      <c r="O72" s="194" t="s">
        <v>48</v>
      </c>
      <c r="P72" s="211">
        <f>J72*M72</f>
        <v>35000000</v>
      </c>
      <c r="Q72" s="185" t="s">
        <v>39</v>
      </c>
      <c r="S72" s="203"/>
      <c r="T72" s="51"/>
      <c r="U72" s="51"/>
      <c r="V72" s="51"/>
      <c r="W72" s="51"/>
    </row>
    <row r="73" spans="1:23" ht="17.100000000000001" customHeight="1">
      <c r="A73" s="64"/>
      <c r="B73" s="76"/>
      <c r="C73" s="241" t="s">
        <v>147</v>
      </c>
      <c r="D73" s="67">
        <v>33600</v>
      </c>
      <c r="E73" s="242">
        <f>+P73/1000</f>
        <v>33600</v>
      </c>
      <c r="F73" s="102">
        <v>72575</v>
      </c>
      <c r="G73" s="95">
        <f>+E73-D73</f>
        <v>0</v>
      </c>
      <c r="H73" s="103">
        <f>+G73/D73*100</f>
        <v>0</v>
      </c>
      <c r="I73" s="186"/>
      <c r="J73" s="216"/>
      <c r="K73" s="189"/>
      <c r="L73" s="189"/>
      <c r="M73" s="217" t="s">
        <v>121</v>
      </c>
      <c r="N73" s="217"/>
      <c r="O73" s="217"/>
      <c r="P73" s="216">
        <f>SUM(P74:P75)</f>
        <v>33600000</v>
      </c>
      <c r="Q73" s="190" t="s">
        <v>33</v>
      </c>
      <c r="S73" s="203"/>
      <c r="T73" s="51"/>
      <c r="U73" s="51"/>
      <c r="V73" s="51"/>
      <c r="W73" s="51"/>
    </row>
    <row r="74" spans="1:23" ht="17.100000000000001" customHeight="1">
      <c r="A74" s="64"/>
      <c r="B74" s="76"/>
      <c r="C74" s="241"/>
      <c r="D74" s="78"/>
      <c r="E74" s="243"/>
      <c r="F74" s="105"/>
      <c r="G74" s="97">
        <f>+D74-E74</f>
        <v>0</v>
      </c>
      <c r="H74" s="106" t="e">
        <f>+G74/D74*100</f>
        <v>#DIV/0!</v>
      </c>
      <c r="I74" s="191" t="s">
        <v>148</v>
      </c>
      <c r="J74" s="195">
        <v>2000000</v>
      </c>
      <c r="K74" s="183" t="s">
        <v>33</v>
      </c>
      <c r="L74" s="193" t="s">
        <v>46</v>
      </c>
      <c r="M74" s="183">
        <v>12</v>
      </c>
      <c r="N74" s="183" t="s">
        <v>123</v>
      </c>
      <c r="O74" s="194" t="s">
        <v>124</v>
      </c>
      <c r="P74" s="195">
        <f>J74*M74</f>
        <v>24000000</v>
      </c>
      <c r="Q74" s="185" t="s">
        <v>33</v>
      </c>
      <c r="S74" s="203"/>
      <c r="T74" s="51"/>
      <c r="U74" s="51"/>
      <c r="V74" s="51"/>
      <c r="W74" s="51"/>
    </row>
    <row r="75" spans="1:23" ht="17.100000000000001" customHeight="1">
      <c r="A75" s="64"/>
      <c r="B75" s="76"/>
      <c r="C75" s="241"/>
      <c r="D75" s="78"/>
      <c r="E75" s="243"/>
      <c r="F75" s="105"/>
      <c r="G75" s="97"/>
      <c r="H75" s="106"/>
      <c r="I75" s="191" t="s">
        <v>149</v>
      </c>
      <c r="J75" s="195">
        <v>800000</v>
      </c>
      <c r="K75" s="183" t="s">
        <v>33</v>
      </c>
      <c r="L75" s="193" t="s">
        <v>46</v>
      </c>
      <c r="M75" s="183">
        <v>12</v>
      </c>
      <c r="N75" s="183" t="s">
        <v>123</v>
      </c>
      <c r="O75" s="194" t="s">
        <v>124</v>
      </c>
      <c r="P75" s="195">
        <f>SUM(J75*M75)</f>
        <v>9600000</v>
      </c>
      <c r="Q75" s="185" t="s">
        <v>33</v>
      </c>
      <c r="S75" s="203"/>
      <c r="T75" s="51"/>
      <c r="U75" s="51"/>
      <c r="V75" s="51"/>
      <c r="W75" s="51"/>
    </row>
    <row r="76" spans="1:23" ht="17.100000000000001" customHeight="1">
      <c r="A76" s="64"/>
      <c r="B76" s="76"/>
      <c r="C76" s="241" t="s">
        <v>150</v>
      </c>
      <c r="D76" s="67">
        <v>493028</v>
      </c>
      <c r="E76" s="242">
        <f>+P76/1000</f>
        <v>496200</v>
      </c>
      <c r="F76" s="102">
        <v>551979</v>
      </c>
      <c r="G76" s="95">
        <f>+E76-D76</f>
        <v>3172</v>
      </c>
      <c r="H76" s="103">
        <f>+G76/D76*100</f>
        <v>0.64337116756046309</v>
      </c>
      <c r="I76" s="186"/>
      <c r="J76" s="216"/>
      <c r="K76" s="189"/>
      <c r="L76" s="189"/>
      <c r="M76" s="189" t="s">
        <v>44</v>
      </c>
      <c r="N76" s="189"/>
      <c r="O76" s="189"/>
      <c r="P76" s="216">
        <f>SUM(P77:P84)</f>
        <v>496200000</v>
      </c>
      <c r="Q76" s="190" t="s">
        <v>50</v>
      </c>
      <c r="S76" s="203"/>
      <c r="T76" s="203"/>
      <c r="U76" s="51"/>
      <c r="V76" s="51"/>
      <c r="W76" s="51"/>
    </row>
    <row r="77" spans="1:23" ht="17.100000000000001" customHeight="1">
      <c r="A77" s="64"/>
      <c r="B77" s="76"/>
      <c r="C77" s="241"/>
      <c r="D77" s="78"/>
      <c r="E77" s="243"/>
      <c r="F77" s="105"/>
      <c r="G77" s="97">
        <f>+D77-E77</f>
        <v>0</v>
      </c>
      <c r="H77" s="106" t="e">
        <f>+G77/D77*100</f>
        <v>#DIV/0!</v>
      </c>
      <c r="I77" s="191" t="s">
        <v>151</v>
      </c>
      <c r="J77" s="195">
        <v>12000000</v>
      </c>
      <c r="K77" s="183" t="s">
        <v>50</v>
      </c>
      <c r="L77" s="193" t="s">
        <v>46</v>
      </c>
      <c r="M77" s="183">
        <v>12</v>
      </c>
      <c r="N77" s="183" t="s">
        <v>52</v>
      </c>
      <c r="O77" s="194" t="s">
        <v>53</v>
      </c>
      <c r="P77" s="195">
        <f>J77*M77</f>
        <v>144000000</v>
      </c>
      <c r="Q77" s="185" t="s">
        <v>50</v>
      </c>
      <c r="S77" s="203"/>
      <c r="T77" s="51"/>
      <c r="U77" s="51"/>
      <c r="V77" s="51"/>
      <c r="W77" s="51"/>
    </row>
    <row r="78" spans="1:23" ht="17.100000000000001" customHeight="1">
      <c r="A78" s="64"/>
      <c r="B78" s="76"/>
      <c r="C78" s="244"/>
      <c r="D78" s="78"/>
      <c r="E78" s="243"/>
      <c r="F78" s="105"/>
      <c r="G78" s="97"/>
      <c r="H78" s="106" t="e">
        <f>+G78/D78*100</f>
        <v>#DIV/0!</v>
      </c>
      <c r="I78" s="191" t="s">
        <v>152</v>
      </c>
      <c r="J78" s="195">
        <v>22000000</v>
      </c>
      <c r="K78" s="183" t="s">
        <v>50</v>
      </c>
      <c r="L78" s="193" t="s">
        <v>153</v>
      </c>
      <c r="M78" s="183">
        <v>12</v>
      </c>
      <c r="N78" s="183" t="s">
        <v>132</v>
      </c>
      <c r="O78" s="194" t="s">
        <v>53</v>
      </c>
      <c r="P78" s="195">
        <f t="shared" ref="P78:P83" si="4">SUM(J78*M78)</f>
        <v>264000000</v>
      </c>
      <c r="Q78" s="185" t="s">
        <v>50</v>
      </c>
      <c r="S78" s="203"/>
      <c r="T78" s="51"/>
      <c r="U78" s="51"/>
      <c r="V78" s="51"/>
      <c r="W78" s="51"/>
    </row>
    <row r="79" spans="1:23" ht="17.100000000000001" customHeight="1">
      <c r="A79" s="64"/>
      <c r="B79" s="76"/>
      <c r="C79" s="244"/>
      <c r="D79" s="78"/>
      <c r="E79" s="243"/>
      <c r="F79" s="105"/>
      <c r="G79" s="97"/>
      <c r="H79" s="106" t="e">
        <f>+G79/D79*100</f>
        <v>#DIV/0!</v>
      </c>
      <c r="I79" s="756" t="s">
        <v>154</v>
      </c>
      <c r="J79" s="195">
        <v>10000000</v>
      </c>
      <c r="K79" s="183" t="s">
        <v>50</v>
      </c>
      <c r="L79" s="193" t="s">
        <v>46</v>
      </c>
      <c r="M79" s="183">
        <v>4</v>
      </c>
      <c r="N79" s="183" t="s">
        <v>52</v>
      </c>
      <c r="O79" s="194" t="s">
        <v>53</v>
      </c>
      <c r="P79" s="195">
        <f t="shared" si="4"/>
        <v>40000000</v>
      </c>
      <c r="Q79" s="185" t="s">
        <v>50</v>
      </c>
      <c r="S79" s="203"/>
      <c r="T79" s="51"/>
      <c r="U79" s="51"/>
      <c r="V79" s="51"/>
      <c r="W79" s="51"/>
    </row>
    <row r="80" spans="1:23" ht="17.100000000000001" customHeight="1">
      <c r="A80" s="64"/>
      <c r="B80" s="76"/>
      <c r="C80" s="244"/>
      <c r="D80" s="78"/>
      <c r="E80" s="243"/>
      <c r="F80" s="105"/>
      <c r="G80" s="97"/>
      <c r="H80" s="106"/>
      <c r="I80" s="181" t="s">
        <v>155</v>
      </c>
      <c r="J80" s="195">
        <v>14000000</v>
      </c>
      <c r="K80" s="183" t="s">
        <v>50</v>
      </c>
      <c r="L80" s="193" t="s">
        <v>46</v>
      </c>
      <c r="M80" s="183">
        <v>1</v>
      </c>
      <c r="N80" s="183" t="s">
        <v>52</v>
      </c>
      <c r="O80" s="194" t="s">
        <v>53</v>
      </c>
      <c r="P80" s="195">
        <f t="shared" si="4"/>
        <v>14000000</v>
      </c>
      <c r="Q80" s="185" t="s">
        <v>50</v>
      </c>
      <c r="S80" s="203"/>
      <c r="T80" s="51"/>
      <c r="U80" s="51"/>
      <c r="V80" s="51"/>
      <c r="W80" s="51"/>
    </row>
    <row r="81" spans="1:23" ht="17.100000000000001" customHeight="1">
      <c r="A81" s="64"/>
      <c r="B81" s="76"/>
      <c r="C81" s="244"/>
      <c r="D81" s="78"/>
      <c r="E81" s="243"/>
      <c r="F81" s="105"/>
      <c r="G81" s="97"/>
      <c r="H81" s="106"/>
      <c r="I81" s="181" t="s">
        <v>156</v>
      </c>
      <c r="J81" s="195">
        <v>15000000</v>
      </c>
      <c r="K81" s="183" t="s">
        <v>50</v>
      </c>
      <c r="L81" s="193" t="s">
        <v>46</v>
      </c>
      <c r="M81" s="183">
        <v>1</v>
      </c>
      <c r="N81" s="183" t="s">
        <v>52</v>
      </c>
      <c r="O81" s="194" t="s">
        <v>53</v>
      </c>
      <c r="P81" s="195">
        <f t="shared" si="4"/>
        <v>15000000</v>
      </c>
      <c r="Q81" s="185" t="s">
        <v>50</v>
      </c>
      <c r="S81" s="203"/>
      <c r="T81" s="51"/>
      <c r="U81" s="51"/>
      <c r="V81" s="51"/>
      <c r="W81" s="51"/>
    </row>
    <row r="82" spans="1:23" ht="17.100000000000001" customHeight="1">
      <c r="A82" s="64"/>
      <c r="B82" s="76"/>
      <c r="C82" s="244"/>
      <c r="D82" s="78"/>
      <c r="E82" s="243"/>
      <c r="F82" s="105"/>
      <c r="G82" s="97"/>
      <c r="H82" s="106"/>
      <c r="I82" s="191" t="s">
        <v>157</v>
      </c>
      <c r="J82" s="195">
        <v>1300000</v>
      </c>
      <c r="K82" s="183" t="s">
        <v>50</v>
      </c>
      <c r="L82" s="193" t="s">
        <v>46</v>
      </c>
      <c r="M82" s="183">
        <v>12</v>
      </c>
      <c r="N82" s="183" t="s">
        <v>52</v>
      </c>
      <c r="O82" s="194" t="s">
        <v>53</v>
      </c>
      <c r="P82" s="195">
        <f t="shared" si="4"/>
        <v>15600000</v>
      </c>
      <c r="Q82" s="245" t="s">
        <v>50</v>
      </c>
      <c r="S82" s="203"/>
      <c r="T82" s="51"/>
      <c r="U82" s="51"/>
      <c r="V82" s="51"/>
      <c r="W82" s="51"/>
    </row>
    <row r="83" spans="1:23" ht="17.100000000000001" customHeight="1">
      <c r="A83" s="64"/>
      <c r="B83" s="76"/>
      <c r="C83" s="244"/>
      <c r="D83" s="78"/>
      <c r="E83" s="243"/>
      <c r="F83" s="105"/>
      <c r="G83" s="97"/>
      <c r="H83" s="106" t="e">
        <f>+G83/D83*100</f>
        <v>#DIV/0!</v>
      </c>
      <c r="I83" s="191" t="s">
        <v>158</v>
      </c>
      <c r="J83" s="195">
        <v>250000</v>
      </c>
      <c r="K83" s="183" t="s">
        <v>50</v>
      </c>
      <c r="L83" s="193" t="s">
        <v>46</v>
      </c>
      <c r="M83" s="183">
        <v>12</v>
      </c>
      <c r="N83" s="183" t="s">
        <v>52</v>
      </c>
      <c r="O83" s="194" t="s">
        <v>53</v>
      </c>
      <c r="P83" s="195">
        <f t="shared" si="4"/>
        <v>3000000</v>
      </c>
      <c r="Q83" s="245" t="s">
        <v>50</v>
      </c>
      <c r="S83" s="203"/>
      <c r="T83" s="51"/>
      <c r="U83" s="51"/>
      <c r="V83" s="51"/>
      <c r="W83" s="51"/>
    </row>
    <row r="84" spans="1:23" ht="17.100000000000001" customHeight="1">
      <c r="A84" s="64"/>
      <c r="B84" s="76"/>
      <c r="C84" s="244"/>
      <c r="D84" s="78"/>
      <c r="E84" s="243"/>
      <c r="F84" s="105"/>
      <c r="G84" s="97"/>
      <c r="H84" s="106"/>
      <c r="I84" s="191" t="s">
        <v>159</v>
      </c>
      <c r="J84" s="195">
        <v>50000</v>
      </c>
      <c r="K84" s="183" t="s">
        <v>17</v>
      </c>
      <c r="L84" s="193" t="s">
        <v>46</v>
      </c>
      <c r="M84" s="183">
        <v>12</v>
      </c>
      <c r="N84" s="183" t="s">
        <v>129</v>
      </c>
      <c r="O84" s="194" t="s">
        <v>53</v>
      </c>
      <c r="P84" s="195">
        <f>J84*M84</f>
        <v>600000</v>
      </c>
      <c r="Q84" s="185" t="s">
        <v>50</v>
      </c>
      <c r="S84" s="203"/>
      <c r="T84" s="51"/>
      <c r="U84" s="51"/>
      <c r="V84" s="51"/>
      <c r="W84" s="51"/>
    </row>
    <row r="85" spans="1:23" ht="18.95" customHeight="1">
      <c r="A85" s="109" t="s">
        <v>160</v>
      </c>
      <c r="B85" s="110" t="s">
        <v>161</v>
      </c>
      <c r="C85" s="111"/>
      <c r="D85" s="112">
        <f>SUM(D86)</f>
        <v>3157135</v>
      </c>
      <c r="E85" s="113">
        <f>SUM(E86)</f>
        <v>2657135.04</v>
      </c>
      <c r="F85" s="149">
        <f>SUM(F86)</f>
        <v>2029689</v>
      </c>
      <c r="G85" s="115">
        <f>+E85-D85</f>
        <v>-499999.95999999996</v>
      </c>
      <c r="H85" s="116">
        <f>+G85/D85*100</f>
        <v>-15.83714221913222</v>
      </c>
      <c r="I85" s="117"/>
      <c r="J85" s="117"/>
      <c r="K85" s="118"/>
      <c r="L85" s="118"/>
      <c r="M85" s="117"/>
      <c r="N85" s="117"/>
      <c r="O85" s="117"/>
      <c r="P85" s="119">
        <f>P86</f>
        <v>2657135040</v>
      </c>
      <c r="Q85" s="120" t="s">
        <v>17</v>
      </c>
      <c r="S85" s="203"/>
      <c r="T85" s="51"/>
      <c r="U85" s="51"/>
      <c r="V85" s="51"/>
      <c r="W85" s="51"/>
    </row>
    <row r="86" spans="1:23" ht="17.100000000000001" customHeight="1">
      <c r="A86" s="64"/>
      <c r="B86" s="65" t="s">
        <v>160</v>
      </c>
      <c r="C86" s="157" t="s">
        <v>20</v>
      </c>
      <c r="D86" s="158">
        <f>SUM(D87:D99)</f>
        <v>3157135</v>
      </c>
      <c r="E86" s="159">
        <f>SUM(E87:E99)</f>
        <v>2657135.04</v>
      </c>
      <c r="F86" s="246">
        <f>SUM(F87:F99)</f>
        <v>2029689</v>
      </c>
      <c r="G86" s="58">
        <f>+E86-D86</f>
        <v>-499999.95999999996</v>
      </c>
      <c r="H86" s="59">
        <f>+G86/D86*100</f>
        <v>-15.83714221913222</v>
      </c>
      <c r="I86" s="126"/>
      <c r="J86" s="126"/>
      <c r="K86" s="85"/>
      <c r="L86" s="85"/>
      <c r="M86" s="126"/>
      <c r="N86" s="126"/>
      <c r="O86" s="126"/>
      <c r="P86" s="127">
        <f>SUM(P87,P90,P93,P96)</f>
        <v>2657135040</v>
      </c>
      <c r="Q86" s="88" t="s">
        <v>17</v>
      </c>
      <c r="S86" s="203"/>
      <c r="T86" s="51"/>
      <c r="U86" s="51"/>
      <c r="V86" s="51"/>
      <c r="W86" s="51"/>
    </row>
    <row r="87" spans="1:23" ht="17.100000000000001" customHeight="1">
      <c r="A87" s="64"/>
      <c r="B87" s="76"/>
      <c r="C87" s="66" t="s">
        <v>162</v>
      </c>
      <c r="D87" s="67">
        <v>1061660</v>
      </c>
      <c r="E87" s="68">
        <f>+P87/1000</f>
        <v>1061660</v>
      </c>
      <c r="F87" s="102">
        <v>875385</v>
      </c>
      <c r="G87" s="95">
        <f>+E87-D87</f>
        <v>0</v>
      </c>
      <c r="H87" s="103">
        <f>+G87/D87*100</f>
        <v>0</v>
      </c>
      <c r="I87" s="72"/>
      <c r="J87" s="73"/>
      <c r="K87" s="74"/>
      <c r="L87" s="74"/>
      <c r="M87" s="75" t="s">
        <v>163</v>
      </c>
      <c r="N87" s="75"/>
      <c r="O87" s="75"/>
      <c r="P87" s="73">
        <f>SUM(P88:P89)</f>
        <v>1061660000</v>
      </c>
      <c r="Q87" s="63" t="s">
        <v>39</v>
      </c>
      <c r="S87" s="247"/>
    </row>
    <row r="88" spans="1:23" ht="17.100000000000001" customHeight="1">
      <c r="A88" s="64"/>
      <c r="B88" s="76"/>
      <c r="C88" s="77"/>
      <c r="D88" s="78"/>
      <c r="E88" s="79"/>
      <c r="F88" s="105"/>
      <c r="G88" s="97">
        <f>+E88-D88</f>
        <v>0</v>
      </c>
      <c r="H88" s="106"/>
      <c r="I88" s="83" t="s">
        <v>164</v>
      </c>
      <c r="J88" s="99">
        <v>11805000</v>
      </c>
      <c r="K88" s="85" t="s">
        <v>39</v>
      </c>
      <c r="L88" s="86" t="s">
        <v>46</v>
      </c>
      <c r="M88" s="85">
        <v>12</v>
      </c>
      <c r="N88" s="85" t="s">
        <v>165</v>
      </c>
      <c r="O88" s="100" t="s">
        <v>48</v>
      </c>
      <c r="P88" s="99">
        <f>J88*M88</f>
        <v>141660000</v>
      </c>
      <c r="Q88" s="88" t="s">
        <v>39</v>
      </c>
    </row>
    <row r="89" spans="1:23" ht="17.100000000000001" customHeight="1">
      <c r="A89" s="64"/>
      <c r="B89" s="76"/>
      <c r="C89" s="90"/>
      <c r="D89" s="91"/>
      <c r="E89" s="92"/>
      <c r="F89" s="146"/>
      <c r="G89" s="208">
        <f>+E89-D89</f>
        <v>0</v>
      </c>
      <c r="H89" s="209"/>
      <c r="I89" s="248" t="s">
        <v>166</v>
      </c>
      <c r="J89" s="249">
        <v>920000000</v>
      </c>
      <c r="K89" s="250" t="s">
        <v>39</v>
      </c>
      <c r="L89" s="251" t="s">
        <v>46</v>
      </c>
      <c r="M89" s="250">
        <v>1</v>
      </c>
      <c r="N89" s="250" t="s">
        <v>47</v>
      </c>
      <c r="O89" s="252" t="s">
        <v>48</v>
      </c>
      <c r="P89" s="249">
        <f>SUM(J89*M89)</f>
        <v>920000000</v>
      </c>
      <c r="Q89" s="253" t="s">
        <v>39</v>
      </c>
    </row>
    <row r="90" spans="1:23" ht="17.100000000000001" customHeight="1">
      <c r="A90" s="64"/>
      <c r="B90" s="178"/>
      <c r="C90" s="66" t="s">
        <v>167</v>
      </c>
      <c r="D90" s="67">
        <v>648541</v>
      </c>
      <c r="E90" s="242">
        <f>+P90/1000</f>
        <v>648541</v>
      </c>
      <c r="F90" s="102">
        <v>593059</v>
      </c>
      <c r="G90" s="95">
        <f>E90-D90</f>
        <v>0</v>
      </c>
      <c r="H90" s="103">
        <f>+G90/D90*100</f>
        <v>0</v>
      </c>
      <c r="I90" s="72"/>
      <c r="J90" s="108"/>
      <c r="K90" s="74"/>
      <c r="L90" s="74"/>
      <c r="M90" s="75" t="s">
        <v>44</v>
      </c>
      <c r="N90" s="75"/>
      <c r="O90" s="75"/>
      <c r="P90" s="108">
        <f>SUM(P91:P92)</f>
        <v>648541000</v>
      </c>
      <c r="Q90" s="63" t="s">
        <v>50</v>
      </c>
    </row>
    <row r="91" spans="1:23" ht="17.100000000000001" customHeight="1">
      <c r="A91" s="64"/>
      <c r="B91" s="178"/>
      <c r="C91" s="77"/>
      <c r="D91" s="78"/>
      <c r="E91" s="243"/>
      <c r="F91" s="105"/>
      <c r="G91" s="97"/>
      <c r="H91" s="106"/>
      <c r="I91" s="181" t="s">
        <v>168</v>
      </c>
      <c r="J91" s="195">
        <v>164654000</v>
      </c>
      <c r="K91" s="254" t="s">
        <v>17</v>
      </c>
      <c r="L91" s="255" t="s">
        <v>46</v>
      </c>
      <c r="M91" s="254">
        <v>1</v>
      </c>
      <c r="N91" s="254" t="s">
        <v>52</v>
      </c>
      <c r="O91" s="256" t="s">
        <v>53</v>
      </c>
      <c r="P91" s="87">
        <f>SUM(J91*M91)</f>
        <v>164654000</v>
      </c>
      <c r="Q91" s="88" t="s">
        <v>50</v>
      </c>
    </row>
    <row r="92" spans="1:23" ht="17.100000000000001" customHeight="1">
      <c r="A92" s="64"/>
      <c r="B92" s="178"/>
      <c r="C92" s="90"/>
      <c r="D92" s="91"/>
      <c r="E92" s="257"/>
      <c r="F92" s="146"/>
      <c r="G92" s="208"/>
      <c r="H92" s="209" t="e">
        <f>+G92/D92*100</f>
        <v>#DIV/0!</v>
      </c>
      <c r="I92" s="210" t="s">
        <v>169</v>
      </c>
      <c r="J92" s="211">
        <v>483887000</v>
      </c>
      <c r="K92" s="212" t="s">
        <v>50</v>
      </c>
      <c r="L92" s="213" t="s">
        <v>46</v>
      </c>
      <c r="M92" s="212">
        <v>1</v>
      </c>
      <c r="N92" s="212" t="s">
        <v>170</v>
      </c>
      <c r="O92" s="214" t="s">
        <v>53</v>
      </c>
      <c r="P92" s="211">
        <f>SUM(J92*M92)</f>
        <v>483887000</v>
      </c>
      <c r="Q92" s="215" t="s">
        <v>50</v>
      </c>
      <c r="T92" s="258"/>
    </row>
    <row r="93" spans="1:23" ht="17.100000000000001" customHeight="1">
      <c r="A93" s="39" t="s">
        <v>171</v>
      </c>
      <c r="B93" s="259" t="s">
        <v>171</v>
      </c>
      <c r="C93" s="260" t="s">
        <v>172</v>
      </c>
      <c r="D93" s="67">
        <v>628934</v>
      </c>
      <c r="E93" s="242">
        <f>+P93/1000</f>
        <v>628934.04</v>
      </c>
      <c r="F93" s="102">
        <v>538723</v>
      </c>
      <c r="G93" s="95">
        <f>+E93-D93</f>
        <v>4.0000000037252903E-2</v>
      </c>
      <c r="H93" s="103">
        <f>+G93/D93*100</f>
        <v>6.3599678244860201E-6</v>
      </c>
      <c r="I93" s="186"/>
      <c r="J93" s="216"/>
      <c r="K93" s="189"/>
      <c r="L93" s="189"/>
      <c r="M93" s="217" t="s">
        <v>163</v>
      </c>
      <c r="N93" s="217"/>
      <c r="O93" s="217"/>
      <c r="P93" s="216">
        <f>SUM(P94:P95)</f>
        <v>628934040</v>
      </c>
      <c r="Q93" s="190" t="s">
        <v>39</v>
      </c>
    </row>
    <row r="94" spans="1:23" ht="17.100000000000001" customHeight="1">
      <c r="A94" s="64"/>
      <c r="B94" s="178"/>
      <c r="C94" s="261"/>
      <c r="D94" s="78"/>
      <c r="E94" s="243"/>
      <c r="F94" s="105"/>
      <c r="G94" s="97"/>
      <c r="H94" s="106"/>
      <c r="I94" s="181" t="s">
        <v>173</v>
      </c>
      <c r="J94" s="195">
        <v>148518500</v>
      </c>
      <c r="K94" s="183" t="s">
        <v>45</v>
      </c>
      <c r="L94" s="193" t="s">
        <v>46</v>
      </c>
      <c r="M94" s="183">
        <v>1</v>
      </c>
      <c r="N94" s="183" t="s">
        <v>47</v>
      </c>
      <c r="O94" s="194" t="s">
        <v>48</v>
      </c>
      <c r="P94" s="195">
        <f>SUM(J94*M94)</f>
        <v>148518500</v>
      </c>
      <c r="Q94" s="185" t="s">
        <v>39</v>
      </c>
    </row>
    <row r="95" spans="1:23" ht="17.100000000000001" customHeight="1">
      <c r="A95" s="64"/>
      <c r="B95" s="178"/>
      <c r="C95" s="262"/>
      <c r="D95" s="78"/>
      <c r="E95" s="243"/>
      <c r="F95" s="146"/>
      <c r="G95" s="97">
        <f>+D95-E95</f>
        <v>0</v>
      </c>
      <c r="H95" s="106" t="e">
        <f>+G95/D95*100</f>
        <v>#DIV/0!</v>
      </c>
      <c r="I95" s="191" t="s">
        <v>174</v>
      </c>
      <c r="J95" s="195">
        <v>480415540</v>
      </c>
      <c r="K95" s="183" t="s">
        <v>39</v>
      </c>
      <c r="L95" s="193" t="s">
        <v>46</v>
      </c>
      <c r="M95" s="183">
        <v>1</v>
      </c>
      <c r="N95" s="183" t="s">
        <v>175</v>
      </c>
      <c r="O95" s="194" t="s">
        <v>48</v>
      </c>
      <c r="P95" s="195">
        <f>SUM(J95*M95)</f>
        <v>480415540</v>
      </c>
      <c r="Q95" s="185" t="s">
        <v>39</v>
      </c>
    </row>
    <row r="96" spans="1:23" ht="17.100000000000001" customHeight="1">
      <c r="A96" s="64"/>
      <c r="B96" s="178"/>
      <c r="C96" s="244" t="s">
        <v>176</v>
      </c>
      <c r="D96" s="67">
        <v>818000</v>
      </c>
      <c r="E96" s="242">
        <f>+P96/1000</f>
        <v>318000</v>
      </c>
      <c r="F96" s="102">
        <v>22522</v>
      </c>
      <c r="G96" s="95">
        <f>+E96-D96</f>
        <v>-500000</v>
      </c>
      <c r="H96" s="103">
        <f>+G96/D96*100</f>
        <v>-61.124694376528119</v>
      </c>
      <c r="I96" s="186"/>
      <c r="J96" s="187"/>
      <c r="K96" s="189"/>
      <c r="L96" s="189"/>
      <c r="M96" s="217" t="s">
        <v>44</v>
      </c>
      <c r="N96" s="217"/>
      <c r="O96" s="217"/>
      <c r="P96" s="187">
        <f>SUM(P97:P99)</f>
        <v>318000000</v>
      </c>
      <c r="Q96" s="190" t="s">
        <v>50</v>
      </c>
    </row>
    <row r="97" spans="1:20" ht="17.100000000000001" customHeight="1">
      <c r="A97" s="64"/>
      <c r="B97" s="178"/>
      <c r="C97" s="263"/>
      <c r="D97" s="78"/>
      <c r="E97" s="243"/>
      <c r="F97" s="105"/>
      <c r="G97" s="97"/>
      <c r="H97" s="106"/>
      <c r="I97" s="264" t="s">
        <v>177</v>
      </c>
      <c r="J97" s="195">
        <v>6500000</v>
      </c>
      <c r="K97" s="183" t="s">
        <v>50</v>
      </c>
      <c r="L97" s="193" t="s">
        <v>46</v>
      </c>
      <c r="M97" s="183">
        <v>12</v>
      </c>
      <c r="N97" s="183" t="s">
        <v>132</v>
      </c>
      <c r="O97" s="194" t="s">
        <v>53</v>
      </c>
      <c r="P97" s="195">
        <f>SUM(J97*M97)</f>
        <v>78000000</v>
      </c>
      <c r="Q97" s="185" t="s">
        <v>50</v>
      </c>
    </row>
    <row r="98" spans="1:20" ht="17.100000000000001" customHeight="1">
      <c r="A98" s="64"/>
      <c r="B98" s="178"/>
      <c r="C98" s="263"/>
      <c r="D98" s="78"/>
      <c r="E98" s="243"/>
      <c r="F98" s="105"/>
      <c r="G98" s="97"/>
      <c r="H98" s="106"/>
      <c r="I98" s="265" t="s">
        <v>178</v>
      </c>
      <c r="J98" s="195">
        <v>60000000</v>
      </c>
      <c r="K98" s="183" t="s">
        <v>50</v>
      </c>
      <c r="L98" s="193" t="s">
        <v>46</v>
      </c>
      <c r="M98" s="183">
        <v>4</v>
      </c>
      <c r="N98" s="183" t="s">
        <v>52</v>
      </c>
      <c r="O98" s="194" t="s">
        <v>53</v>
      </c>
      <c r="P98" s="195">
        <f>SUM(J98*M98)</f>
        <v>240000000</v>
      </c>
      <c r="Q98" s="185" t="s">
        <v>50</v>
      </c>
    </row>
    <row r="99" spans="1:20" ht="17.100000000000001" customHeight="1" thickBot="1">
      <c r="A99" s="266"/>
      <c r="B99" s="267"/>
      <c r="C99" s="268"/>
      <c r="D99" s="269"/>
      <c r="E99" s="270"/>
      <c r="F99" s="271"/>
      <c r="G99" s="272"/>
      <c r="H99" s="273"/>
      <c r="I99" s="757" t="s">
        <v>179</v>
      </c>
      <c r="J99" s="758">
        <v>0</v>
      </c>
      <c r="K99" s="759" t="s">
        <v>27</v>
      </c>
      <c r="L99" s="760" t="s">
        <v>46</v>
      </c>
      <c r="M99" s="759">
        <v>1</v>
      </c>
      <c r="N99" s="759" t="s">
        <v>180</v>
      </c>
      <c r="O99" s="761" t="s">
        <v>70</v>
      </c>
      <c r="P99" s="758">
        <f>SUM(J99*M99)</f>
        <v>0</v>
      </c>
      <c r="Q99" s="762" t="s">
        <v>50</v>
      </c>
    </row>
    <row r="100" spans="1:20" ht="18.95" customHeight="1">
      <c r="A100" s="39" t="s">
        <v>181</v>
      </c>
      <c r="B100" s="40" t="s">
        <v>161</v>
      </c>
      <c r="C100" s="41"/>
      <c r="D100" s="274">
        <f>SUM(D101)</f>
        <v>2613456</v>
      </c>
      <c r="E100" s="275">
        <f>SUM(E101)</f>
        <v>3275557.2489999998</v>
      </c>
      <c r="F100" s="276">
        <f>SUM(F101)</f>
        <v>1596860</v>
      </c>
      <c r="G100" s="277">
        <f>+E100-D100</f>
        <v>662101.24899999984</v>
      </c>
      <c r="H100" s="278">
        <f t="shared" ref="H100:H112" si="5">+G100/D100*100</f>
        <v>25.334317815184175</v>
      </c>
      <c r="I100" s="126"/>
      <c r="J100" s="126"/>
      <c r="K100" s="85"/>
      <c r="L100" s="85"/>
      <c r="M100" s="126"/>
      <c r="N100" s="126"/>
      <c r="O100" s="126"/>
      <c r="P100" s="49">
        <f>SUM(P101)</f>
        <v>3275557249</v>
      </c>
      <c r="Q100" s="50" t="s">
        <v>72</v>
      </c>
    </row>
    <row r="101" spans="1:20" ht="17.100000000000001" customHeight="1">
      <c r="A101" s="64"/>
      <c r="B101" s="53" t="s">
        <v>182</v>
      </c>
      <c r="C101" s="279" t="s">
        <v>183</v>
      </c>
      <c r="D101" s="55">
        <f>SUM(D102:D104)</f>
        <v>2613456</v>
      </c>
      <c r="E101" s="280">
        <f>SUM(E102:E104)</f>
        <v>3275557.2489999998</v>
      </c>
      <c r="F101" s="281">
        <f>SUM(F102:F104)</f>
        <v>1596860</v>
      </c>
      <c r="G101" s="58">
        <f>E101-D101</f>
        <v>662101.24899999984</v>
      </c>
      <c r="H101" s="59">
        <f t="shared" si="5"/>
        <v>25.334317815184175</v>
      </c>
      <c r="I101" s="130" t="s">
        <v>66</v>
      </c>
      <c r="J101" s="117" t="s">
        <v>66</v>
      </c>
      <c r="K101" s="74"/>
      <c r="L101" s="74"/>
      <c r="M101" s="130"/>
      <c r="N101" s="282" t="s">
        <v>184</v>
      </c>
      <c r="O101" s="282"/>
      <c r="P101" s="62">
        <f>SUM(P102:P104)</f>
        <v>3275557249</v>
      </c>
      <c r="Q101" s="63" t="s">
        <v>72</v>
      </c>
    </row>
    <row r="102" spans="1:20" ht="17.100000000000001" customHeight="1">
      <c r="A102" s="64"/>
      <c r="B102" s="76"/>
      <c r="C102" s="283" t="s">
        <v>185</v>
      </c>
      <c r="D102" s="284">
        <v>868169</v>
      </c>
      <c r="E102" s="285">
        <f>+P102/1000</f>
        <v>711487.08100000001</v>
      </c>
      <c r="F102" s="286">
        <v>313065</v>
      </c>
      <c r="G102" s="58">
        <f>E102-D102</f>
        <v>-156681.91899999999</v>
      </c>
      <c r="H102" s="59">
        <f t="shared" si="5"/>
        <v>-18.047398490386087</v>
      </c>
      <c r="I102" s="287" t="s">
        <v>186</v>
      </c>
      <c r="J102" s="288">
        <v>711487081</v>
      </c>
      <c r="K102" s="117" t="s">
        <v>103</v>
      </c>
      <c r="L102" s="289" t="s">
        <v>46</v>
      </c>
      <c r="M102" s="118">
        <v>1</v>
      </c>
      <c r="N102" s="118" t="s">
        <v>187</v>
      </c>
      <c r="O102" s="290" t="s">
        <v>102</v>
      </c>
      <c r="P102" s="291">
        <f>+J102*M102</f>
        <v>711487081</v>
      </c>
      <c r="Q102" s="169" t="s">
        <v>103</v>
      </c>
    </row>
    <row r="103" spans="1:20" ht="17.100000000000001" customHeight="1">
      <c r="A103" s="64"/>
      <c r="B103" s="76"/>
      <c r="C103" s="283" t="s">
        <v>188</v>
      </c>
      <c r="D103" s="292">
        <v>669053</v>
      </c>
      <c r="E103" s="285">
        <f>+P103/1000</f>
        <v>628041</v>
      </c>
      <c r="F103" s="286">
        <v>1283795</v>
      </c>
      <c r="G103" s="58">
        <f>E103-D103</f>
        <v>-41012</v>
      </c>
      <c r="H103" s="59">
        <f t="shared" si="5"/>
        <v>-6.1298581726709243</v>
      </c>
      <c r="I103" s="287" t="s">
        <v>189</v>
      </c>
      <c r="J103" s="288">
        <v>628041000</v>
      </c>
      <c r="K103" s="117" t="s">
        <v>103</v>
      </c>
      <c r="L103" s="289" t="s">
        <v>46</v>
      </c>
      <c r="M103" s="118">
        <v>1</v>
      </c>
      <c r="N103" s="118" t="s">
        <v>187</v>
      </c>
      <c r="O103" s="290" t="s">
        <v>102</v>
      </c>
      <c r="P103" s="291">
        <f>+J103*M103</f>
        <v>628041000</v>
      </c>
      <c r="Q103" s="169" t="s">
        <v>103</v>
      </c>
    </row>
    <row r="104" spans="1:20" ht="17.100000000000001" customHeight="1">
      <c r="A104" s="64"/>
      <c r="B104" s="76" t="s">
        <v>190</v>
      </c>
      <c r="C104" s="293" t="s">
        <v>191</v>
      </c>
      <c r="D104" s="292">
        <v>1076234</v>
      </c>
      <c r="E104" s="285">
        <f>+P104/1000</f>
        <v>1936029.1680000001</v>
      </c>
      <c r="F104" s="286">
        <v>0</v>
      </c>
      <c r="G104" s="58">
        <f>E104-D104</f>
        <v>859795.16800000006</v>
      </c>
      <c r="H104" s="59">
        <f t="shared" si="5"/>
        <v>79.889240443992676</v>
      </c>
      <c r="I104" s="72" t="s">
        <v>192</v>
      </c>
      <c r="J104" s="288">
        <v>1936029168</v>
      </c>
      <c r="K104" s="130" t="s">
        <v>103</v>
      </c>
      <c r="L104" s="107" t="s">
        <v>46</v>
      </c>
      <c r="M104" s="74">
        <v>1</v>
      </c>
      <c r="N104" s="74" t="s">
        <v>187</v>
      </c>
      <c r="O104" s="294" t="s">
        <v>102</v>
      </c>
      <c r="P104" s="108">
        <f>+J104*M104</f>
        <v>1936029168</v>
      </c>
      <c r="Q104" s="63" t="s">
        <v>103</v>
      </c>
    </row>
    <row r="105" spans="1:20" ht="18.95" customHeight="1">
      <c r="A105" s="109" t="s">
        <v>193</v>
      </c>
      <c r="B105" s="295" t="s">
        <v>194</v>
      </c>
      <c r="C105" s="296"/>
      <c r="D105" s="297">
        <f>D106</f>
        <v>229235</v>
      </c>
      <c r="E105" s="298">
        <f>E106</f>
        <v>45972.11</v>
      </c>
      <c r="F105" s="299">
        <f>F106</f>
        <v>0</v>
      </c>
      <c r="G105" s="300">
        <f>G106</f>
        <v>-183262.89</v>
      </c>
      <c r="H105" s="116">
        <f t="shared" si="5"/>
        <v>-79.945422819377498</v>
      </c>
      <c r="I105" s="72"/>
      <c r="J105" s="108"/>
      <c r="K105" s="130"/>
      <c r="L105" s="107"/>
      <c r="M105" s="74"/>
      <c r="N105" s="74"/>
      <c r="O105" s="294"/>
      <c r="P105" s="301">
        <f>SUM(P106)</f>
        <v>45972110</v>
      </c>
      <c r="Q105" s="302" t="s">
        <v>45</v>
      </c>
    </row>
    <row r="106" spans="1:20" ht="17.100000000000001" customHeight="1">
      <c r="A106" s="39"/>
      <c r="B106" s="65" t="s">
        <v>193</v>
      </c>
      <c r="C106" s="303" t="s">
        <v>195</v>
      </c>
      <c r="D106" s="304">
        <f>SUM(D107:D112)</f>
        <v>229235</v>
      </c>
      <c r="E106" s="305">
        <f>SUM(E107:E112)</f>
        <v>45972.11</v>
      </c>
      <c r="F106" s="306"/>
      <c r="G106" s="58">
        <f>E106-D106</f>
        <v>-183262.89</v>
      </c>
      <c r="H106" s="307">
        <f>G106/D106*100</f>
        <v>-79.945422819377498</v>
      </c>
      <c r="I106" s="72"/>
      <c r="J106" s="108"/>
      <c r="K106" s="130"/>
      <c r="L106" s="107"/>
      <c r="M106" s="74"/>
      <c r="N106" s="282" t="s">
        <v>57</v>
      </c>
      <c r="O106" s="282"/>
      <c r="P106" s="108">
        <f>SUM(P107:P109)</f>
        <v>45972110</v>
      </c>
      <c r="Q106" s="63" t="s">
        <v>45</v>
      </c>
    </row>
    <row r="107" spans="1:20" ht="17.100000000000001" customHeight="1">
      <c r="A107" s="64"/>
      <c r="B107" s="76"/>
      <c r="C107" s="308" t="s">
        <v>196</v>
      </c>
      <c r="D107" s="158">
        <v>11200</v>
      </c>
      <c r="E107" s="309">
        <f>P107/1000</f>
        <v>8000</v>
      </c>
      <c r="F107" s="310"/>
      <c r="G107" s="58">
        <f>+E107-D107</f>
        <v>-3200</v>
      </c>
      <c r="H107" s="307">
        <f>G107/D107*100</f>
        <v>-28.571428571428569</v>
      </c>
      <c r="I107" s="287" t="s">
        <v>197</v>
      </c>
      <c r="J107" s="288">
        <v>2000000</v>
      </c>
      <c r="K107" s="118" t="s">
        <v>39</v>
      </c>
      <c r="L107" s="289" t="s">
        <v>46</v>
      </c>
      <c r="M107" s="118">
        <v>4</v>
      </c>
      <c r="N107" s="118" t="s">
        <v>198</v>
      </c>
      <c r="O107" s="290" t="s">
        <v>48</v>
      </c>
      <c r="P107" s="288">
        <f>SUM(J107*M107)</f>
        <v>8000000</v>
      </c>
      <c r="Q107" s="169" t="s">
        <v>39</v>
      </c>
      <c r="T107" s="3"/>
    </row>
    <row r="108" spans="1:20" ht="17.100000000000001" customHeight="1">
      <c r="A108" s="64"/>
      <c r="B108" s="76"/>
      <c r="C108" s="311" t="s">
        <v>199</v>
      </c>
      <c r="D108" s="158">
        <v>5872</v>
      </c>
      <c r="E108" s="309">
        <f>P108/1000</f>
        <v>5872.11</v>
      </c>
      <c r="F108" s="310"/>
      <c r="G108" s="58">
        <f>+E108-D108</f>
        <v>0.10999999999967258</v>
      </c>
      <c r="H108" s="59">
        <f>G108/D108*100</f>
        <v>1.8732970027192197E-3</v>
      </c>
      <c r="I108" s="312" t="s">
        <v>200</v>
      </c>
      <c r="J108" s="288">
        <v>5872110</v>
      </c>
      <c r="K108" s="118" t="s">
        <v>103</v>
      </c>
      <c r="L108" s="118" t="s">
        <v>46</v>
      </c>
      <c r="M108" s="117">
        <v>1</v>
      </c>
      <c r="N108" s="118" t="s">
        <v>59</v>
      </c>
      <c r="O108" s="117" t="s">
        <v>102</v>
      </c>
      <c r="P108" s="288">
        <f>J108*M108</f>
        <v>5872110</v>
      </c>
      <c r="Q108" s="169" t="s">
        <v>103</v>
      </c>
      <c r="T108" s="3"/>
    </row>
    <row r="109" spans="1:20" ht="17.100000000000001" customHeight="1">
      <c r="A109" s="64"/>
      <c r="B109" s="76"/>
      <c r="C109" s="244" t="s">
        <v>201</v>
      </c>
      <c r="D109" s="78">
        <v>212163</v>
      </c>
      <c r="E109" s="243">
        <f>+P109/1000</f>
        <v>32100</v>
      </c>
      <c r="F109" s="102">
        <v>6500</v>
      </c>
      <c r="G109" s="97">
        <f>+E109-D109</f>
        <v>-180063</v>
      </c>
      <c r="H109" s="313">
        <f t="shared" si="5"/>
        <v>-84.870123442824621</v>
      </c>
      <c r="I109" s="72"/>
      <c r="J109" s="73"/>
      <c r="K109" s="74"/>
      <c r="L109" s="74"/>
      <c r="M109" s="75" t="s">
        <v>44</v>
      </c>
      <c r="N109" s="75"/>
      <c r="O109" s="75"/>
      <c r="P109" s="73">
        <f>SUM(P110:P112)</f>
        <v>32100000</v>
      </c>
      <c r="Q109" s="63" t="s">
        <v>50</v>
      </c>
      <c r="T109" s="3"/>
    </row>
    <row r="110" spans="1:20" ht="17.100000000000001" customHeight="1">
      <c r="A110" s="64"/>
      <c r="B110" s="76"/>
      <c r="C110" s="263"/>
      <c r="D110" s="78"/>
      <c r="E110" s="243"/>
      <c r="F110" s="105"/>
      <c r="G110" s="97"/>
      <c r="H110" s="313" t="e">
        <f t="shared" si="5"/>
        <v>#DIV/0!</v>
      </c>
      <c r="I110" s="226" t="s">
        <v>202</v>
      </c>
      <c r="J110" s="314">
        <v>4000000</v>
      </c>
      <c r="K110" s="183" t="s">
        <v>50</v>
      </c>
      <c r="L110" s="193" t="s">
        <v>46</v>
      </c>
      <c r="M110" s="183">
        <v>8</v>
      </c>
      <c r="N110" s="183" t="s">
        <v>52</v>
      </c>
      <c r="O110" s="194" t="s">
        <v>53</v>
      </c>
      <c r="P110" s="314">
        <f>J110*M110</f>
        <v>32000000</v>
      </c>
      <c r="Q110" s="185" t="s">
        <v>50</v>
      </c>
      <c r="T110" s="3"/>
    </row>
    <row r="111" spans="1:20" ht="17.100000000000001" customHeight="1">
      <c r="A111" s="64"/>
      <c r="B111" s="76"/>
      <c r="C111" s="263"/>
      <c r="D111" s="78"/>
      <c r="E111" s="243"/>
      <c r="F111" s="105"/>
      <c r="G111" s="97"/>
      <c r="H111" s="103"/>
      <c r="I111" s="191" t="s">
        <v>203</v>
      </c>
      <c r="J111" s="314">
        <v>0</v>
      </c>
      <c r="K111" s="183" t="s">
        <v>50</v>
      </c>
      <c r="L111" s="193" t="s">
        <v>46</v>
      </c>
      <c r="M111" s="183">
        <v>1</v>
      </c>
      <c r="N111" s="183" t="s">
        <v>129</v>
      </c>
      <c r="O111" s="194" t="s">
        <v>53</v>
      </c>
      <c r="P111" s="314">
        <f>J111*M111</f>
        <v>0</v>
      </c>
      <c r="Q111" s="185" t="s">
        <v>50</v>
      </c>
      <c r="T111" s="3"/>
    </row>
    <row r="112" spans="1:20" ht="15.95" customHeight="1" thickBot="1">
      <c r="A112" s="266"/>
      <c r="B112" s="315"/>
      <c r="C112" s="268"/>
      <c r="D112" s="269"/>
      <c r="E112" s="270"/>
      <c r="F112" s="271"/>
      <c r="G112" s="272">
        <f>+E112-D112</f>
        <v>0</v>
      </c>
      <c r="H112" s="316" t="e">
        <f t="shared" si="5"/>
        <v>#DIV/0!</v>
      </c>
      <c r="I112" s="317" t="s">
        <v>204</v>
      </c>
      <c r="J112" s="318">
        <v>100000</v>
      </c>
      <c r="K112" s="319" t="s">
        <v>50</v>
      </c>
      <c r="L112" s="320" t="s">
        <v>46</v>
      </c>
      <c r="M112" s="319">
        <v>1</v>
      </c>
      <c r="N112" s="319" t="s">
        <v>170</v>
      </c>
      <c r="O112" s="321" t="s">
        <v>53</v>
      </c>
      <c r="P112" s="318">
        <f>SUM(J112*M112)</f>
        <v>100000</v>
      </c>
      <c r="Q112" s="322" t="s">
        <v>50</v>
      </c>
      <c r="T112" s="3"/>
    </row>
    <row r="113" spans="1:20">
      <c r="T113" s="3"/>
    </row>
    <row r="114" spans="1:20">
      <c r="T114" s="3"/>
    </row>
    <row r="115" spans="1:20">
      <c r="T115" s="3"/>
    </row>
    <row r="116" spans="1:20">
      <c r="T116" s="3"/>
    </row>
    <row r="117" spans="1:20">
      <c r="T117" s="3"/>
    </row>
    <row r="118" spans="1:20">
      <c r="T118" s="3"/>
    </row>
    <row r="119" spans="1:20">
      <c r="T119" s="3"/>
    </row>
    <row r="120" spans="1:20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S120" s="2"/>
      <c r="T120" s="3"/>
    </row>
  </sheetData>
  <mergeCells count="145">
    <mergeCell ref="M109:O109"/>
    <mergeCell ref="B100:C100"/>
    <mergeCell ref="N101:O101"/>
    <mergeCell ref="B105:C105"/>
    <mergeCell ref="N106:O106"/>
    <mergeCell ref="C109:C112"/>
    <mergeCell ref="D109:D112"/>
    <mergeCell ref="E109:E112"/>
    <mergeCell ref="F109:F112"/>
    <mergeCell ref="G109:G112"/>
    <mergeCell ref="H109:H112"/>
    <mergeCell ref="M93:O93"/>
    <mergeCell ref="C96:C99"/>
    <mergeCell ref="D96:D99"/>
    <mergeCell ref="E96:E99"/>
    <mergeCell ref="F96:F99"/>
    <mergeCell ref="G96:G99"/>
    <mergeCell ref="H96:H99"/>
    <mergeCell ref="M96:O96"/>
    <mergeCell ref="C93:C95"/>
    <mergeCell ref="D93:D95"/>
    <mergeCell ref="E93:E95"/>
    <mergeCell ref="F93:F95"/>
    <mergeCell ref="G93:G95"/>
    <mergeCell ref="H93:H95"/>
    <mergeCell ref="H87:H89"/>
    <mergeCell ref="M87:O87"/>
    <mergeCell ref="C90:C92"/>
    <mergeCell ref="D90:D92"/>
    <mergeCell ref="E90:E92"/>
    <mergeCell ref="F90:F92"/>
    <mergeCell ref="G90:G92"/>
    <mergeCell ref="H90:H92"/>
    <mergeCell ref="M90:O90"/>
    <mergeCell ref="B85:C85"/>
    <mergeCell ref="C87:C89"/>
    <mergeCell ref="D87:D89"/>
    <mergeCell ref="E87:E89"/>
    <mergeCell ref="F87:F89"/>
    <mergeCell ref="G87:G89"/>
    <mergeCell ref="M73:O73"/>
    <mergeCell ref="C76:C84"/>
    <mergeCell ref="D76:D84"/>
    <mergeCell ref="E76:E84"/>
    <mergeCell ref="F76:F84"/>
    <mergeCell ref="G76:G84"/>
    <mergeCell ref="H76:H84"/>
    <mergeCell ref="C73:C75"/>
    <mergeCell ref="D73:D75"/>
    <mergeCell ref="E73:E75"/>
    <mergeCell ref="F73:F75"/>
    <mergeCell ref="G73:G75"/>
    <mergeCell ref="H73:H75"/>
    <mergeCell ref="C71:C72"/>
    <mergeCell ref="D71:D72"/>
    <mergeCell ref="E71:E72"/>
    <mergeCell ref="G71:G72"/>
    <mergeCell ref="H71:H72"/>
    <mergeCell ref="M71:O71"/>
    <mergeCell ref="R64:U64"/>
    <mergeCell ref="C66:C69"/>
    <mergeCell ref="D66:D69"/>
    <mergeCell ref="E66:E69"/>
    <mergeCell ref="G66:G69"/>
    <mergeCell ref="H66:H69"/>
    <mergeCell ref="M66:O66"/>
    <mergeCell ref="M57:O57"/>
    <mergeCell ref="C62:C65"/>
    <mergeCell ref="D62:D65"/>
    <mergeCell ref="E62:E65"/>
    <mergeCell ref="F62:F63"/>
    <mergeCell ref="G62:G65"/>
    <mergeCell ref="H62:H65"/>
    <mergeCell ref="M62:O62"/>
    <mergeCell ref="C57:C61"/>
    <mergeCell ref="D57:D61"/>
    <mergeCell ref="E57:E61"/>
    <mergeCell ref="F57:F58"/>
    <mergeCell ref="G57:G61"/>
    <mergeCell ref="H57:H61"/>
    <mergeCell ref="G51:G52"/>
    <mergeCell ref="H51:H52"/>
    <mergeCell ref="B53:C53"/>
    <mergeCell ref="C55:C56"/>
    <mergeCell ref="D55:D56"/>
    <mergeCell ref="E55:E56"/>
    <mergeCell ref="F55:F56"/>
    <mergeCell ref="G55:G56"/>
    <mergeCell ref="H55:H56"/>
    <mergeCell ref="B46:C46"/>
    <mergeCell ref="B49:C49"/>
    <mergeCell ref="C51:C52"/>
    <mergeCell ref="D51:D52"/>
    <mergeCell ref="E51:E52"/>
    <mergeCell ref="F51:F52"/>
    <mergeCell ref="H25:H32"/>
    <mergeCell ref="I25:J25"/>
    <mergeCell ref="I26:J26"/>
    <mergeCell ref="M26:O26"/>
    <mergeCell ref="C42:C45"/>
    <mergeCell ref="I42:J42"/>
    <mergeCell ref="M42:O42"/>
    <mergeCell ref="B23:C23"/>
    <mergeCell ref="C25:C32"/>
    <mergeCell ref="D25:D32"/>
    <mergeCell ref="E25:E32"/>
    <mergeCell ref="F25:F45"/>
    <mergeCell ref="G25:G32"/>
    <mergeCell ref="M17:O17"/>
    <mergeCell ref="C21:C22"/>
    <mergeCell ref="D21:D22"/>
    <mergeCell ref="E21:E22"/>
    <mergeCell ref="G21:G22"/>
    <mergeCell ref="H21:H22"/>
    <mergeCell ref="M21:O21"/>
    <mergeCell ref="C17:C20"/>
    <mergeCell ref="D17:D20"/>
    <mergeCell ref="E17:E20"/>
    <mergeCell ref="F17:F20"/>
    <mergeCell ref="G17:G20"/>
    <mergeCell ref="H17:H20"/>
    <mergeCell ref="H9:H14"/>
    <mergeCell ref="M9:O9"/>
    <mergeCell ref="C15:C16"/>
    <mergeCell ref="D15:D16"/>
    <mergeCell ref="E15:E16"/>
    <mergeCell ref="G15:G16"/>
    <mergeCell ref="H15:H16"/>
    <mergeCell ref="M15:O15"/>
    <mergeCell ref="A6:C6"/>
    <mergeCell ref="B7:C7"/>
    <mergeCell ref="C9:C14"/>
    <mergeCell ref="D9:D14"/>
    <mergeCell ref="E9:E14"/>
    <mergeCell ref="G9:G14"/>
    <mergeCell ref="A1:Q1"/>
    <mergeCell ref="O3:Q3"/>
    <mergeCell ref="A4:A5"/>
    <mergeCell ref="B4:B5"/>
    <mergeCell ref="C4:C5"/>
    <mergeCell ref="D4:D5"/>
    <mergeCell ref="E4:E5"/>
    <mergeCell ref="F4:F5"/>
    <mergeCell ref="G4:H4"/>
    <mergeCell ref="I4:Q5"/>
  </mergeCells>
  <phoneticPr fontId="2" type="noConversion"/>
  <pageMargins left="0.19685039370078741" right="0.19685039370078741" top="0.43307086614173229" bottom="0.39370078740157483" header="0.31496062992125984" footer="0.19685039370078741"/>
  <pageSetup paperSize="9" scale="90" orientation="landscape" useFirstPageNumber="1" r:id="rId1"/>
  <headerFooter>
    <oddFooter>&amp;C&amp;P</oddFooter>
  </headerFooter>
  <rowBreaks count="3" manualBreakCount="3">
    <brk id="32" max="18" man="1"/>
    <brk id="61" max="18" man="1"/>
    <brk id="92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I412"/>
  <sheetViews>
    <sheetView zoomScaleNormal="100" zoomScaleSheetLayoutView="75" workbookViewId="0">
      <pane ySplit="4" topLeftCell="A17" activePane="bottomLeft" state="frozen"/>
      <selection pane="bottomLeft" activeCell="AE19" sqref="AE19"/>
    </sheetView>
  </sheetViews>
  <sheetFormatPr defaultRowHeight="17.25"/>
  <cols>
    <col min="1" max="1" width="8.625" style="323" customWidth="1"/>
    <col min="2" max="2" width="8.625" style="258" customWidth="1"/>
    <col min="3" max="3" width="13.625" style="258" customWidth="1"/>
    <col min="4" max="4" width="13.125" style="324" customWidth="1"/>
    <col min="5" max="5" width="13.125" style="323" customWidth="1"/>
    <col min="6" max="6" width="13.125" style="323" hidden="1" customWidth="1"/>
    <col min="7" max="7" width="10.625" style="330" customWidth="1"/>
    <col min="8" max="8" width="8.625" style="331" customWidth="1"/>
    <col min="9" max="9" width="22.875" style="332" customWidth="1"/>
    <col min="10" max="10" width="13.5" style="52" customWidth="1"/>
    <col min="11" max="11" width="3.125" style="51" customWidth="1"/>
    <col min="12" max="15" width="3.125" style="333" customWidth="1"/>
    <col min="16" max="16" width="15.375" style="52" customWidth="1"/>
    <col min="17" max="17" width="3.625" style="51" customWidth="1"/>
    <col min="18" max="18" width="14.25" style="3" bestFit="1" customWidth="1"/>
    <col min="19" max="30" width="12.5" style="2" hidden="1" customWidth="1"/>
    <col min="31" max="31" width="13.625" style="3" bestFit="1" customWidth="1"/>
    <col min="32" max="32" width="13.125" style="334" customWidth="1"/>
    <col min="33" max="33" width="15.125" style="334" customWidth="1"/>
    <col min="34" max="34" width="12.625" style="334" customWidth="1"/>
    <col min="35" max="35" width="12.625" style="2" customWidth="1"/>
    <col min="36" max="16384" width="9" style="2"/>
  </cols>
  <sheetData>
    <row r="1" spans="1:34" ht="18.75">
      <c r="A1" s="329" t="s">
        <v>205</v>
      </c>
      <c r="B1" s="329"/>
    </row>
    <row r="2" spans="1:34" ht="19.5" thickBot="1">
      <c r="A2" s="329"/>
      <c r="B2" s="329"/>
      <c r="C2" s="6"/>
      <c r="D2" s="335"/>
      <c r="E2" s="336"/>
      <c r="F2" s="336"/>
      <c r="G2" s="337"/>
      <c r="H2" s="338"/>
      <c r="I2" s="6" t="s">
        <v>206</v>
      </c>
      <c r="J2" s="336"/>
      <c r="K2" s="6"/>
      <c r="L2" s="6"/>
      <c r="M2" s="6"/>
      <c r="N2" s="6"/>
      <c r="O2" s="10" t="s">
        <v>207</v>
      </c>
      <c r="P2" s="10"/>
      <c r="Q2" s="10"/>
    </row>
    <row r="3" spans="1:34" ht="17.25" customHeight="1">
      <c r="A3" s="11" t="s">
        <v>208</v>
      </c>
      <c r="B3" s="18" t="s">
        <v>209</v>
      </c>
      <c r="C3" s="339" t="s">
        <v>210</v>
      </c>
      <c r="D3" s="14" t="s">
        <v>211</v>
      </c>
      <c r="E3" s="14" t="s">
        <v>212</v>
      </c>
      <c r="F3" s="340" t="s">
        <v>213</v>
      </c>
      <c r="G3" s="341" t="s">
        <v>214</v>
      </c>
      <c r="H3" s="341"/>
      <c r="I3" s="339" t="s">
        <v>695</v>
      </c>
      <c r="J3" s="339"/>
      <c r="K3" s="339"/>
      <c r="L3" s="339"/>
      <c r="M3" s="339"/>
      <c r="N3" s="339"/>
      <c r="O3" s="339"/>
      <c r="P3" s="339"/>
      <c r="Q3" s="339"/>
    </row>
    <row r="4" spans="1:34" ht="20.25" customHeight="1" thickBot="1">
      <c r="A4" s="19"/>
      <c r="B4" s="27"/>
      <c r="C4" s="342"/>
      <c r="D4" s="22"/>
      <c r="E4" s="22"/>
      <c r="F4" s="343"/>
      <c r="G4" s="344" t="s">
        <v>215</v>
      </c>
      <c r="H4" s="344" t="s">
        <v>216</v>
      </c>
      <c r="I4" s="342"/>
      <c r="J4" s="342"/>
      <c r="K4" s="342"/>
      <c r="L4" s="342"/>
      <c r="M4" s="342"/>
      <c r="N4" s="342"/>
      <c r="O4" s="342"/>
      <c r="P4" s="342"/>
      <c r="Q4" s="342"/>
    </row>
    <row r="5" spans="1:34" ht="24.95" customHeight="1" thickBot="1">
      <c r="A5" s="28" t="s">
        <v>217</v>
      </c>
      <c r="B5" s="29"/>
      <c r="C5" s="30"/>
      <c r="D5" s="31">
        <f>SUM(D6,D77,D84,D308,D303,D393,D299)</f>
        <v>7812972.2999999998</v>
      </c>
      <c r="E5" s="31">
        <f>SUM(E6,E77,E84,E308,E303,E393,E299)</f>
        <v>7654458.8990000002</v>
      </c>
      <c r="F5" s="345" t="e">
        <f>SUM(F6,F77,F84,F308,F303,F393)</f>
        <v>#REF!</v>
      </c>
      <c r="G5" s="346">
        <f>+E5-D5</f>
        <v>-158513.40099999961</v>
      </c>
      <c r="H5" s="347">
        <f t="shared" ref="H5:H36" si="0">+G5/D5*100</f>
        <v>-2.0288488799582662</v>
      </c>
      <c r="I5" s="348"/>
      <c r="J5" s="35"/>
      <c r="K5" s="36"/>
      <c r="L5" s="36"/>
      <c r="M5" s="35"/>
      <c r="N5" s="35"/>
      <c r="O5" s="349"/>
      <c r="P5" s="350">
        <f>SUM(P6,P77,P84,P308,P303,P393,P299)</f>
        <v>7654458899</v>
      </c>
      <c r="Q5" s="351" t="s">
        <v>218</v>
      </c>
    </row>
    <row r="6" spans="1:34" ht="20.100000000000001" customHeight="1" thickTop="1" thickBot="1">
      <c r="A6" s="352" t="s">
        <v>219</v>
      </c>
      <c r="B6" s="353" t="s">
        <v>220</v>
      </c>
      <c r="C6" s="354"/>
      <c r="D6" s="355">
        <f>SUM(D7,D35,D47)</f>
        <v>1435466</v>
      </c>
      <c r="E6" s="356">
        <f>SUM(E7,E35,E47)</f>
        <v>1273280.1600000001</v>
      </c>
      <c r="F6" s="357">
        <f>SUM(F7,F35,F47)</f>
        <v>869305</v>
      </c>
      <c r="G6" s="358">
        <f>+E6-D6</f>
        <v>-162185.83999999985</v>
      </c>
      <c r="H6" s="359">
        <f t="shared" si="0"/>
        <v>-11.298480075459807</v>
      </c>
      <c r="I6" s="360"/>
      <c r="J6" s="361"/>
      <c r="K6" s="362"/>
      <c r="L6" s="363"/>
      <c r="M6" s="363"/>
      <c r="N6" s="363"/>
      <c r="O6" s="363"/>
      <c r="P6" s="364">
        <f>SUM(P7,P35,P47)</f>
        <v>1273280160</v>
      </c>
      <c r="Q6" s="365" t="s">
        <v>218</v>
      </c>
    </row>
    <row r="7" spans="1:34" ht="20.100000000000001" customHeight="1" thickTop="1" thickBot="1">
      <c r="A7" s="366"/>
      <c r="B7" s="367" t="s">
        <v>221</v>
      </c>
      <c r="C7" s="368" t="s">
        <v>222</v>
      </c>
      <c r="D7" s="369">
        <f>SUM(D8:D33)</f>
        <v>908272</v>
      </c>
      <c r="E7" s="370">
        <f>SUM(E8:E33)</f>
        <v>927585.16</v>
      </c>
      <c r="F7" s="371">
        <f>SUM(F8:F33)-1</f>
        <v>582084</v>
      </c>
      <c r="G7" s="372">
        <f>+E7-D7</f>
        <v>19313.160000000033</v>
      </c>
      <c r="H7" s="373">
        <f t="shared" si="0"/>
        <v>2.1263630278154597</v>
      </c>
      <c r="I7" s="374"/>
      <c r="J7" s="99"/>
      <c r="K7" s="126"/>
      <c r="L7" s="85"/>
      <c r="M7" s="85"/>
      <c r="N7" s="85"/>
      <c r="O7" s="85"/>
      <c r="P7" s="99">
        <f>SUM(P8,P12,P20,P22,P28)</f>
        <v>927585160</v>
      </c>
      <c r="Q7" s="169" t="s">
        <v>218</v>
      </c>
      <c r="S7" s="375"/>
      <c r="T7" s="3"/>
      <c r="U7" s="3"/>
      <c r="V7" s="3"/>
      <c r="W7" s="3"/>
      <c r="X7" s="3"/>
      <c r="Y7" s="3"/>
      <c r="Z7" s="3"/>
      <c r="AA7" s="3"/>
      <c r="AB7" s="3"/>
      <c r="AC7" s="3"/>
      <c r="AD7" s="3"/>
    </row>
    <row r="8" spans="1:34" ht="15.95" customHeight="1" thickTop="1" thickBot="1">
      <c r="A8" s="366"/>
      <c r="B8" s="76"/>
      <c r="C8" s="244" t="s">
        <v>223</v>
      </c>
      <c r="D8" s="376">
        <v>624446</v>
      </c>
      <c r="E8" s="377">
        <f>P8/1000</f>
        <v>635314.5</v>
      </c>
      <c r="F8" s="378">
        <v>351377</v>
      </c>
      <c r="G8" s="377">
        <f>E8-D8</f>
        <v>10868.5</v>
      </c>
      <c r="H8" s="379">
        <f t="shared" si="0"/>
        <v>1.7405027816656684</v>
      </c>
      <c r="I8" s="72"/>
      <c r="J8" s="73"/>
      <c r="K8" s="130"/>
      <c r="L8" s="74"/>
      <c r="M8" s="74" t="s">
        <v>224</v>
      </c>
      <c r="N8" s="74"/>
      <c r="O8" s="74"/>
      <c r="P8" s="73">
        <f>SUM(P9:P11)</f>
        <v>635314500</v>
      </c>
      <c r="Q8" s="63" t="s">
        <v>225</v>
      </c>
      <c r="S8" s="3"/>
      <c r="T8" s="380"/>
      <c r="U8" s="3"/>
      <c r="V8" s="3"/>
      <c r="W8" s="3"/>
      <c r="X8" s="3"/>
      <c r="Y8" s="3"/>
      <c r="Z8" s="3"/>
      <c r="AA8" s="3"/>
      <c r="AB8" s="3"/>
      <c r="AC8" s="3"/>
      <c r="AD8" s="3"/>
    </row>
    <row r="9" spans="1:34" ht="15.95" customHeight="1">
      <c r="A9" s="366"/>
      <c r="B9" s="76"/>
      <c r="C9" s="263"/>
      <c r="D9" s="381"/>
      <c r="E9" s="382"/>
      <c r="F9" s="383"/>
      <c r="G9" s="382"/>
      <c r="H9" s="384"/>
      <c r="I9" s="83" t="s">
        <v>226</v>
      </c>
      <c r="J9" s="99">
        <v>35125000</v>
      </c>
      <c r="K9" s="126" t="s">
        <v>225</v>
      </c>
      <c r="L9" s="86" t="s">
        <v>46</v>
      </c>
      <c r="M9" s="85">
        <v>12</v>
      </c>
      <c r="N9" s="85" t="s">
        <v>227</v>
      </c>
      <c r="O9" s="100" t="s">
        <v>228</v>
      </c>
      <c r="P9" s="99">
        <v>412758000</v>
      </c>
      <c r="Q9" s="88" t="s">
        <v>225</v>
      </c>
      <c r="S9" s="3"/>
      <c r="T9" s="385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4" ht="15.95" customHeight="1">
      <c r="A10" s="366"/>
      <c r="B10" s="76"/>
      <c r="C10" s="263"/>
      <c r="D10" s="381"/>
      <c r="E10" s="382"/>
      <c r="F10" s="383"/>
      <c r="G10" s="382"/>
      <c r="H10" s="384"/>
      <c r="I10" s="83" t="s">
        <v>229</v>
      </c>
      <c r="J10" s="99">
        <v>34220000</v>
      </c>
      <c r="K10" s="126" t="s">
        <v>225</v>
      </c>
      <c r="L10" s="86" t="s">
        <v>230</v>
      </c>
      <c r="M10" s="85">
        <v>4.5</v>
      </c>
      <c r="N10" s="85" t="s">
        <v>231</v>
      </c>
      <c r="O10" s="100" t="s">
        <v>228</v>
      </c>
      <c r="P10" s="99">
        <v>154798500</v>
      </c>
      <c r="Q10" s="88" t="s">
        <v>225</v>
      </c>
      <c r="S10" s="3"/>
      <c r="T10" s="385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4" ht="15.95" customHeight="1">
      <c r="A11" s="366"/>
      <c r="B11" s="76"/>
      <c r="C11" s="263"/>
      <c r="D11" s="386"/>
      <c r="E11" s="387"/>
      <c r="F11" s="388"/>
      <c r="G11" s="382"/>
      <c r="H11" s="384"/>
      <c r="I11" s="83" t="s">
        <v>232</v>
      </c>
      <c r="J11" s="99">
        <v>34460700</v>
      </c>
      <c r="K11" s="126" t="s">
        <v>103</v>
      </c>
      <c r="L11" s="86" t="s">
        <v>46</v>
      </c>
      <c r="M11" s="85">
        <v>2</v>
      </c>
      <c r="N11" s="85" t="s">
        <v>233</v>
      </c>
      <c r="O11" s="100" t="s">
        <v>102</v>
      </c>
      <c r="P11" s="99">
        <v>67758000</v>
      </c>
      <c r="Q11" s="88" t="s">
        <v>103</v>
      </c>
      <c r="S11" s="3"/>
      <c r="T11" s="385"/>
      <c r="U11" s="3"/>
      <c r="V11" s="3"/>
      <c r="W11" s="3"/>
      <c r="X11" s="3"/>
      <c r="Y11" s="3"/>
      <c r="Z11" s="3"/>
      <c r="AA11" s="3"/>
      <c r="AB11" s="3"/>
      <c r="AC11" s="3"/>
      <c r="AD11" s="3"/>
    </row>
    <row r="12" spans="1:34" s="51" customFormat="1" ht="15.95" customHeight="1">
      <c r="A12" s="64"/>
      <c r="B12" s="76"/>
      <c r="C12" s="66" t="s">
        <v>234</v>
      </c>
      <c r="D12" s="376">
        <v>118635</v>
      </c>
      <c r="E12" s="67">
        <f>+P12/1000</f>
        <v>120395.8</v>
      </c>
      <c r="F12" s="389">
        <v>102644</v>
      </c>
      <c r="G12" s="377">
        <f t="shared" ref="G12:G66" si="1">+E12-D12</f>
        <v>1760.8000000000029</v>
      </c>
      <c r="H12" s="379">
        <f t="shared" si="0"/>
        <v>1.4842162936738761</v>
      </c>
      <c r="I12" s="72"/>
      <c r="J12" s="73"/>
      <c r="K12" s="130"/>
      <c r="L12" s="74"/>
      <c r="M12" s="75" t="s">
        <v>224</v>
      </c>
      <c r="N12" s="75"/>
      <c r="O12" s="75"/>
      <c r="P12" s="73">
        <f>SUM(P13:P19)</f>
        <v>120395800</v>
      </c>
      <c r="Q12" s="63" t="s">
        <v>225</v>
      </c>
      <c r="R12" s="52"/>
      <c r="AE12" s="3"/>
      <c r="AF12" s="334"/>
      <c r="AG12" s="334"/>
      <c r="AH12" s="334"/>
    </row>
    <row r="13" spans="1:34" s="51" customFormat="1" ht="15.95" customHeight="1">
      <c r="A13" s="64"/>
      <c r="B13" s="76"/>
      <c r="C13" s="77"/>
      <c r="D13" s="381"/>
      <c r="E13" s="78"/>
      <c r="F13" s="390"/>
      <c r="G13" s="382"/>
      <c r="H13" s="384"/>
      <c r="I13" s="83" t="s">
        <v>235</v>
      </c>
      <c r="J13" s="99">
        <v>3442000</v>
      </c>
      <c r="K13" s="126" t="s">
        <v>225</v>
      </c>
      <c r="L13" s="86" t="s">
        <v>46</v>
      </c>
      <c r="M13" s="85">
        <v>12</v>
      </c>
      <c r="N13" s="85" t="s">
        <v>227</v>
      </c>
      <c r="O13" s="100" t="s">
        <v>228</v>
      </c>
      <c r="P13" s="99">
        <v>41275800</v>
      </c>
      <c r="Q13" s="88" t="s">
        <v>225</v>
      </c>
      <c r="R13" s="52"/>
      <c r="AE13" s="3"/>
      <c r="AF13" s="334"/>
      <c r="AG13" s="334"/>
      <c r="AH13" s="334"/>
    </row>
    <row r="14" spans="1:34" s="51" customFormat="1" ht="15.95" customHeight="1">
      <c r="A14" s="64"/>
      <c r="B14" s="76"/>
      <c r="C14" s="77"/>
      <c r="D14" s="381"/>
      <c r="E14" s="78"/>
      <c r="F14" s="390"/>
      <c r="G14" s="382"/>
      <c r="H14" s="384"/>
      <c r="I14" s="83" t="s">
        <v>236</v>
      </c>
      <c r="J14" s="99">
        <v>870000</v>
      </c>
      <c r="K14" s="126" t="s">
        <v>225</v>
      </c>
      <c r="L14" s="86" t="s">
        <v>46</v>
      </c>
      <c r="M14" s="85">
        <v>12</v>
      </c>
      <c r="N14" s="85" t="s">
        <v>227</v>
      </c>
      <c r="O14" s="100" t="s">
        <v>228</v>
      </c>
      <c r="P14" s="99">
        <v>9480000</v>
      </c>
      <c r="Q14" s="88" t="s">
        <v>225</v>
      </c>
      <c r="R14" s="52"/>
      <c r="AE14" s="3"/>
      <c r="AF14" s="334"/>
      <c r="AG14" s="334"/>
      <c r="AH14" s="334"/>
    </row>
    <row r="15" spans="1:34" s="51" customFormat="1" ht="15.95" customHeight="1">
      <c r="A15" s="64"/>
      <c r="B15" s="76"/>
      <c r="C15" s="77"/>
      <c r="D15" s="381"/>
      <c r="E15" s="78"/>
      <c r="F15" s="390"/>
      <c r="G15" s="382"/>
      <c r="H15" s="384"/>
      <c r="I15" s="83" t="s">
        <v>237</v>
      </c>
      <c r="J15" s="99">
        <v>1856000</v>
      </c>
      <c r="K15" s="126" t="s">
        <v>225</v>
      </c>
      <c r="L15" s="86" t="s">
        <v>46</v>
      </c>
      <c r="M15" s="85">
        <v>12</v>
      </c>
      <c r="N15" s="85" t="s">
        <v>227</v>
      </c>
      <c r="O15" s="100" t="s">
        <v>228</v>
      </c>
      <c r="P15" s="99">
        <v>21600000</v>
      </c>
      <c r="Q15" s="88" t="s">
        <v>225</v>
      </c>
      <c r="R15" s="52"/>
      <c r="AE15" s="3"/>
      <c r="AF15" s="334"/>
      <c r="AG15" s="334"/>
      <c r="AH15" s="334"/>
    </row>
    <row r="16" spans="1:34" s="51" customFormat="1" ht="15.95" customHeight="1">
      <c r="A16" s="64"/>
      <c r="B16" s="76"/>
      <c r="C16" s="77"/>
      <c r="D16" s="381"/>
      <c r="E16" s="78"/>
      <c r="F16" s="390"/>
      <c r="G16" s="382"/>
      <c r="H16" s="384"/>
      <c r="I16" s="83" t="s">
        <v>238</v>
      </c>
      <c r="J16" s="99">
        <v>1405000</v>
      </c>
      <c r="K16" s="126" t="s">
        <v>225</v>
      </c>
      <c r="L16" s="86" t="s">
        <v>46</v>
      </c>
      <c r="M16" s="85">
        <v>12</v>
      </c>
      <c r="N16" s="85" t="s">
        <v>227</v>
      </c>
      <c r="O16" s="100" t="s">
        <v>228</v>
      </c>
      <c r="P16" s="99">
        <v>17040000</v>
      </c>
      <c r="Q16" s="88" t="s">
        <v>225</v>
      </c>
      <c r="R16" s="52"/>
      <c r="AE16" s="3"/>
      <c r="AF16" s="334"/>
      <c r="AG16" s="334"/>
      <c r="AH16" s="334"/>
    </row>
    <row r="17" spans="1:34" s="51" customFormat="1" ht="15.95" customHeight="1">
      <c r="A17" s="64"/>
      <c r="B17" s="76"/>
      <c r="C17" s="77"/>
      <c r="D17" s="381"/>
      <c r="E17" s="78"/>
      <c r="F17" s="390"/>
      <c r="G17" s="382"/>
      <c r="H17" s="384"/>
      <c r="I17" s="83" t="s">
        <v>239</v>
      </c>
      <c r="J17" s="99">
        <v>1800000</v>
      </c>
      <c r="K17" s="126" t="s">
        <v>225</v>
      </c>
      <c r="L17" s="86" t="s">
        <v>46</v>
      </c>
      <c r="M17" s="85">
        <v>12</v>
      </c>
      <c r="N17" s="85" t="s">
        <v>227</v>
      </c>
      <c r="O17" s="100" t="s">
        <v>228</v>
      </c>
      <c r="P17" s="99">
        <f>J17*M17</f>
        <v>21600000</v>
      </c>
      <c r="Q17" s="88" t="s">
        <v>225</v>
      </c>
      <c r="R17" s="52"/>
      <c r="AE17" s="3"/>
      <c r="AF17" s="334"/>
      <c r="AG17" s="334"/>
      <c r="AH17" s="334"/>
    </row>
    <row r="18" spans="1:34" s="51" customFormat="1" ht="15.95" customHeight="1">
      <c r="A18" s="64"/>
      <c r="B18" s="76"/>
      <c r="C18" s="77"/>
      <c r="D18" s="381"/>
      <c r="E18" s="78"/>
      <c r="F18" s="390"/>
      <c r="G18" s="382"/>
      <c r="H18" s="384"/>
      <c r="I18" s="83" t="s">
        <v>240</v>
      </c>
      <c r="J18" s="99">
        <v>150000</v>
      </c>
      <c r="K18" s="126" t="s">
        <v>225</v>
      </c>
      <c r="L18" s="86" t="s">
        <v>46</v>
      </c>
      <c r="M18" s="85">
        <v>12</v>
      </c>
      <c r="N18" s="85" t="s">
        <v>227</v>
      </c>
      <c r="O18" s="100" t="s">
        <v>228</v>
      </c>
      <c r="P18" s="99">
        <f>J18*M18</f>
        <v>1800000</v>
      </c>
      <c r="Q18" s="88" t="s">
        <v>225</v>
      </c>
      <c r="R18" s="52"/>
      <c r="AE18" s="3"/>
      <c r="AF18" s="334"/>
      <c r="AG18" s="334"/>
      <c r="AH18" s="334"/>
    </row>
    <row r="19" spans="1:34" s="51" customFormat="1" ht="15.95" customHeight="1">
      <c r="A19" s="64"/>
      <c r="B19" s="76"/>
      <c r="C19" s="90"/>
      <c r="D19" s="386"/>
      <c r="E19" s="91"/>
      <c r="F19" s="383"/>
      <c r="G19" s="387"/>
      <c r="H19" s="391"/>
      <c r="I19" s="403" t="s">
        <v>241</v>
      </c>
      <c r="J19" s="249">
        <v>3800000</v>
      </c>
      <c r="K19" s="126" t="s">
        <v>225</v>
      </c>
      <c r="L19" s="86" t="s">
        <v>46</v>
      </c>
      <c r="M19" s="85">
        <v>2</v>
      </c>
      <c r="N19" s="85" t="s">
        <v>233</v>
      </c>
      <c r="O19" s="100" t="s">
        <v>228</v>
      </c>
      <c r="P19" s="99">
        <f>J19*M19</f>
        <v>7600000</v>
      </c>
      <c r="Q19" s="88" t="s">
        <v>225</v>
      </c>
      <c r="R19" s="52"/>
      <c r="AE19" s="3"/>
      <c r="AF19" s="334"/>
      <c r="AG19" s="334"/>
      <c r="AH19" s="334"/>
    </row>
    <row r="20" spans="1:34" s="51" customFormat="1" ht="15.95" customHeight="1">
      <c r="A20" s="64"/>
      <c r="B20" s="76"/>
      <c r="C20" s="66" t="s">
        <v>242</v>
      </c>
      <c r="D20" s="376">
        <v>67450</v>
      </c>
      <c r="E20" s="67">
        <f>+P20/1000</f>
        <v>65675.86</v>
      </c>
      <c r="F20" s="389">
        <v>48032</v>
      </c>
      <c r="G20" s="377">
        <f t="shared" si="1"/>
        <v>-1774.1399999999994</v>
      </c>
      <c r="H20" s="379">
        <f t="shared" si="0"/>
        <v>-2.6303039288361743</v>
      </c>
      <c r="I20" s="392"/>
      <c r="J20" s="73"/>
      <c r="K20" s="130"/>
      <c r="L20" s="130"/>
      <c r="M20" s="75" t="s">
        <v>224</v>
      </c>
      <c r="N20" s="75"/>
      <c r="O20" s="75"/>
      <c r="P20" s="73">
        <f>SUM(P21:P21)</f>
        <v>65675860</v>
      </c>
      <c r="Q20" s="63" t="s">
        <v>225</v>
      </c>
      <c r="R20" s="52"/>
      <c r="AE20" s="3"/>
      <c r="AF20" s="334"/>
      <c r="AG20" s="334"/>
      <c r="AH20" s="334"/>
    </row>
    <row r="21" spans="1:34" s="51" customFormat="1" ht="15.95" customHeight="1">
      <c r="A21" s="64"/>
      <c r="B21" s="76"/>
      <c r="C21" s="90"/>
      <c r="D21" s="386"/>
      <c r="E21" s="91"/>
      <c r="F21" s="393"/>
      <c r="G21" s="387">
        <f t="shared" si="1"/>
        <v>0</v>
      </c>
      <c r="H21" s="391" t="e">
        <f t="shared" si="0"/>
        <v>#DIV/0!</v>
      </c>
      <c r="I21" s="83" t="s">
        <v>242</v>
      </c>
      <c r="J21" s="99">
        <v>788110300</v>
      </c>
      <c r="K21" s="736" t="s">
        <v>225</v>
      </c>
      <c r="L21" s="85" t="s">
        <v>243</v>
      </c>
      <c r="M21" s="85">
        <v>12</v>
      </c>
      <c r="N21" s="85"/>
      <c r="O21" s="100" t="s">
        <v>228</v>
      </c>
      <c r="P21" s="659">
        <f>ROUND(J21/12,-1)</f>
        <v>65675860</v>
      </c>
      <c r="Q21" s="88" t="s">
        <v>225</v>
      </c>
      <c r="R21" s="52"/>
      <c r="AE21" s="3"/>
      <c r="AF21" s="334"/>
      <c r="AG21" s="334"/>
      <c r="AH21" s="334"/>
    </row>
    <row r="22" spans="1:34" s="51" customFormat="1" ht="15.95" customHeight="1">
      <c r="A22" s="64"/>
      <c r="B22" s="76"/>
      <c r="C22" s="394" t="s">
        <v>244</v>
      </c>
      <c r="D22" s="395">
        <v>76261</v>
      </c>
      <c r="E22" s="396">
        <f>+P22/1000</f>
        <v>77599</v>
      </c>
      <c r="F22" s="397">
        <v>55737</v>
      </c>
      <c r="G22" s="398">
        <f t="shared" si="1"/>
        <v>1338</v>
      </c>
      <c r="H22" s="399">
        <f t="shared" si="0"/>
        <v>1.7545009900211117</v>
      </c>
      <c r="I22" s="392"/>
      <c r="J22" s="73"/>
      <c r="K22" s="130"/>
      <c r="L22" s="74"/>
      <c r="M22" s="75" t="s">
        <v>224</v>
      </c>
      <c r="N22" s="75"/>
      <c r="O22" s="75"/>
      <c r="P22" s="73">
        <f>SUM(P23:P27)</f>
        <v>77599000</v>
      </c>
      <c r="Q22" s="63" t="s">
        <v>225</v>
      </c>
      <c r="R22" s="52"/>
      <c r="AE22" s="3"/>
      <c r="AF22" s="334"/>
      <c r="AG22" s="334"/>
      <c r="AH22" s="334"/>
    </row>
    <row r="23" spans="1:34" s="51" customFormat="1" ht="15.95" customHeight="1">
      <c r="A23" s="64"/>
      <c r="B23" s="76"/>
      <c r="C23" s="394"/>
      <c r="D23" s="395"/>
      <c r="E23" s="396"/>
      <c r="F23" s="397"/>
      <c r="G23" s="398">
        <f t="shared" si="1"/>
        <v>0</v>
      </c>
      <c r="H23" s="399" t="e">
        <f t="shared" si="0"/>
        <v>#DIV/0!</v>
      </c>
      <c r="I23" s="400" t="s">
        <v>245</v>
      </c>
      <c r="J23" s="99">
        <v>766510300</v>
      </c>
      <c r="K23" s="126" t="s">
        <v>225</v>
      </c>
      <c r="L23" s="86" t="s">
        <v>46</v>
      </c>
      <c r="M23" s="737">
        <v>4.4999999999999998E-2</v>
      </c>
      <c r="N23" s="737"/>
      <c r="O23" s="100" t="s">
        <v>228</v>
      </c>
      <c r="P23" s="99">
        <f>ROUNDUP(SUM(J23*M23),-3)</f>
        <v>34493000</v>
      </c>
      <c r="Q23" s="88" t="s">
        <v>225</v>
      </c>
      <c r="R23" s="52"/>
      <c r="AE23" s="52"/>
      <c r="AF23" s="334"/>
      <c r="AG23" s="334"/>
      <c r="AH23" s="334"/>
    </row>
    <row r="24" spans="1:34" s="51" customFormat="1" ht="15.95" customHeight="1">
      <c r="A24" s="64"/>
      <c r="B24" s="76"/>
      <c r="C24" s="394"/>
      <c r="D24" s="395"/>
      <c r="E24" s="396"/>
      <c r="F24" s="397"/>
      <c r="G24" s="398">
        <f t="shared" si="1"/>
        <v>0</v>
      </c>
      <c r="H24" s="399" t="e">
        <f t="shared" si="0"/>
        <v>#DIV/0!</v>
      </c>
      <c r="I24" s="400" t="s">
        <v>246</v>
      </c>
      <c r="J24" s="99">
        <f>+J23</f>
        <v>766510300</v>
      </c>
      <c r="K24" s="126" t="s">
        <v>225</v>
      </c>
      <c r="L24" s="86" t="s">
        <v>46</v>
      </c>
      <c r="M24" s="738">
        <v>3.1199999999999999E-2</v>
      </c>
      <c r="N24" s="738"/>
      <c r="O24" s="85" t="s">
        <v>228</v>
      </c>
      <c r="P24" s="99">
        <f>ROUNDUP(SUM(J24*M24),-3)</f>
        <v>23916000</v>
      </c>
      <c r="Q24" s="88" t="s">
        <v>225</v>
      </c>
      <c r="R24" s="52"/>
      <c r="AE24" s="52"/>
      <c r="AF24" s="334"/>
      <c r="AG24" s="334"/>
      <c r="AH24" s="334"/>
    </row>
    <row r="25" spans="1:34" s="51" customFormat="1" ht="15.95" customHeight="1">
      <c r="A25" s="64"/>
      <c r="B25" s="76"/>
      <c r="C25" s="394"/>
      <c r="D25" s="395"/>
      <c r="E25" s="396"/>
      <c r="F25" s="397"/>
      <c r="G25" s="398">
        <f t="shared" si="1"/>
        <v>0</v>
      </c>
      <c r="H25" s="399" t="e">
        <f t="shared" si="0"/>
        <v>#DIV/0!</v>
      </c>
      <c r="I25" s="400" t="s">
        <v>247</v>
      </c>
      <c r="J25" s="99">
        <f>+P24</f>
        <v>23916000</v>
      </c>
      <c r="K25" s="126" t="s">
        <v>225</v>
      </c>
      <c r="L25" s="86" t="s">
        <v>46</v>
      </c>
      <c r="M25" s="738">
        <v>7.3800000000000004E-2</v>
      </c>
      <c r="N25" s="738"/>
      <c r="O25" s="85" t="s">
        <v>228</v>
      </c>
      <c r="P25" s="99">
        <f>ROUNDUP(SUM(J25*M25),-3)</f>
        <v>1766000</v>
      </c>
      <c r="Q25" s="88" t="s">
        <v>225</v>
      </c>
      <c r="R25" s="52"/>
      <c r="AE25" s="52"/>
      <c r="AF25" s="334"/>
      <c r="AG25" s="334"/>
      <c r="AH25" s="334"/>
    </row>
    <row r="26" spans="1:34" s="51" customFormat="1" ht="15.95" customHeight="1">
      <c r="A26" s="64"/>
      <c r="B26" s="76"/>
      <c r="C26" s="394"/>
      <c r="D26" s="395"/>
      <c r="E26" s="396"/>
      <c r="F26" s="397"/>
      <c r="G26" s="398">
        <f t="shared" si="1"/>
        <v>0</v>
      </c>
      <c r="H26" s="399" t="e">
        <f t="shared" si="0"/>
        <v>#DIV/0!</v>
      </c>
      <c r="I26" s="400" t="s">
        <v>248</v>
      </c>
      <c r="J26" s="99">
        <f>J24</f>
        <v>766510300</v>
      </c>
      <c r="K26" s="126" t="s">
        <v>225</v>
      </c>
      <c r="L26" s="86" t="s">
        <v>46</v>
      </c>
      <c r="M26" s="737">
        <v>1.4999999999999999E-2</v>
      </c>
      <c r="N26" s="737"/>
      <c r="O26" s="85" t="s">
        <v>228</v>
      </c>
      <c r="P26" s="99">
        <f>ROUNDUP(SUM(J26*M26),-3)</f>
        <v>11498000</v>
      </c>
      <c r="Q26" s="88" t="s">
        <v>225</v>
      </c>
      <c r="R26" s="52"/>
      <c r="AE26" s="52"/>
      <c r="AF26" s="334"/>
      <c r="AG26" s="334"/>
      <c r="AH26" s="334"/>
    </row>
    <row r="27" spans="1:34" s="51" customFormat="1" ht="15.95" customHeight="1">
      <c r="A27" s="64"/>
      <c r="B27" s="76"/>
      <c r="C27" s="394"/>
      <c r="D27" s="395"/>
      <c r="E27" s="396"/>
      <c r="F27" s="397"/>
      <c r="G27" s="398">
        <f t="shared" si="1"/>
        <v>0</v>
      </c>
      <c r="H27" s="399" t="e">
        <f t="shared" si="0"/>
        <v>#DIV/0!</v>
      </c>
      <c r="I27" s="403" t="s">
        <v>249</v>
      </c>
      <c r="J27" s="249">
        <f>J26</f>
        <v>766510300</v>
      </c>
      <c r="K27" s="404" t="s">
        <v>225</v>
      </c>
      <c r="L27" s="251" t="s">
        <v>46</v>
      </c>
      <c r="M27" s="739">
        <v>7.7299999999999999E-3</v>
      </c>
      <c r="N27" s="739"/>
      <c r="O27" s="250" t="s">
        <v>228</v>
      </c>
      <c r="P27" s="249">
        <f>ROUNDUP(SUM(J27*M27),-3)</f>
        <v>5926000</v>
      </c>
      <c r="Q27" s="253" t="s">
        <v>225</v>
      </c>
      <c r="R27" s="52"/>
      <c r="AE27" s="52"/>
      <c r="AF27" s="334"/>
      <c r="AG27" s="334"/>
      <c r="AH27" s="334"/>
    </row>
    <row r="28" spans="1:34" s="51" customFormat="1" ht="15.95" customHeight="1">
      <c r="A28" s="64" t="s">
        <v>206</v>
      </c>
      <c r="B28" s="76"/>
      <c r="C28" s="66" t="s">
        <v>250</v>
      </c>
      <c r="D28" s="376">
        <v>21480</v>
      </c>
      <c r="E28" s="67">
        <f>+P28/1000</f>
        <v>28600</v>
      </c>
      <c r="F28" s="397">
        <v>24295</v>
      </c>
      <c r="G28" s="377">
        <f>+E28-D28</f>
        <v>7120</v>
      </c>
      <c r="H28" s="379">
        <f t="shared" si="0"/>
        <v>33.147113594040967</v>
      </c>
      <c r="I28" s="392"/>
      <c r="J28" s="73"/>
      <c r="K28" s="130"/>
      <c r="L28" s="74"/>
      <c r="M28" s="74" t="s">
        <v>224</v>
      </c>
      <c r="N28" s="74"/>
      <c r="O28" s="74"/>
      <c r="P28" s="73">
        <f>SUM(P29:P34)</f>
        <v>28600000</v>
      </c>
      <c r="Q28" s="63" t="s">
        <v>225</v>
      </c>
      <c r="R28" s="52"/>
      <c r="AE28" s="52"/>
      <c r="AF28" s="334"/>
      <c r="AG28" s="334"/>
      <c r="AH28" s="334"/>
    </row>
    <row r="29" spans="1:34" s="51" customFormat="1" ht="15.95" customHeight="1">
      <c r="A29" s="64"/>
      <c r="B29" s="76"/>
      <c r="C29" s="77"/>
      <c r="D29" s="381"/>
      <c r="E29" s="78"/>
      <c r="F29" s="397"/>
      <c r="G29" s="382"/>
      <c r="H29" s="384"/>
      <c r="I29" s="400" t="s">
        <v>251</v>
      </c>
      <c r="J29" s="99">
        <v>2000000</v>
      </c>
      <c r="K29" s="126" t="s">
        <v>103</v>
      </c>
      <c r="L29" s="86" t="s">
        <v>46</v>
      </c>
      <c r="M29" s="85">
        <v>2</v>
      </c>
      <c r="N29" s="85" t="s">
        <v>233</v>
      </c>
      <c r="O29" s="100" t="s">
        <v>102</v>
      </c>
      <c r="P29" s="99">
        <f>SUM(J29*M29)</f>
        <v>4000000</v>
      </c>
      <c r="Q29" s="88" t="s">
        <v>103</v>
      </c>
      <c r="R29" s="52"/>
      <c r="AE29" s="52"/>
      <c r="AF29" s="334"/>
      <c r="AG29" s="334"/>
      <c r="AH29" s="334"/>
    </row>
    <row r="30" spans="1:34" s="51" customFormat="1" ht="15.95" customHeight="1">
      <c r="A30" s="64"/>
      <c r="B30" s="76"/>
      <c r="C30" s="77"/>
      <c r="D30" s="381"/>
      <c r="E30" s="78"/>
      <c r="F30" s="397"/>
      <c r="G30" s="382"/>
      <c r="H30" s="384"/>
      <c r="I30" s="400" t="s">
        <v>252</v>
      </c>
      <c r="J30" s="99">
        <v>600000</v>
      </c>
      <c r="K30" s="126" t="s">
        <v>103</v>
      </c>
      <c r="L30" s="86" t="s">
        <v>46</v>
      </c>
      <c r="M30" s="85">
        <v>18</v>
      </c>
      <c r="N30" s="85" t="s">
        <v>253</v>
      </c>
      <c r="O30" s="100" t="s">
        <v>102</v>
      </c>
      <c r="P30" s="99">
        <f>SUM(J30*M30)</f>
        <v>10800000</v>
      </c>
      <c r="Q30" s="88" t="s">
        <v>103</v>
      </c>
      <c r="R30" s="52"/>
      <c r="AE30" s="52"/>
      <c r="AF30" s="334"/>
      <c r="AG30" s="334"/>
      <c r="AH30" s="334"/>
    </row>
    <row r="31" spans="1:34" s="51" customFormat="1" ht="15.95" customHeight="1">
      <c r="A31" s="64"/>
      <c r="B31" s="76"/>
      <c r="C31" s="77"/>
      <c r="D31" s="381"/>
      <c r="E31" s="78"/>
      <c r="F31" s="397"/>
      <c r="G31" s="382"/>
      <c r="H31" s="384"/>
      <c r="I31" s="400" t="s">
        <v>254</v>
      </c>
      <c r="J31" s="99">
        <v>50000</v>
      </c>
      <c r="K31" s="126" t="s">
        <v>103</v>
      </c>
      <c r="L31" s="86" t="s">
        <v>46</v>
      </c>
      <c r="M31" s="85">
        <v>12</v>
      </c>
      <c r="N31" s="85" t="s">
        <v>255</v>
      </c>
      <c r="O31" s="100" t="s">
        <v>102</v>
      </c>
      <c r="P31" s="99">
        <f>+J31*M31</f>
        <v>600000</v>
      </c>
      <c r="Q31" s="88" t="s">
        <v>103</v>
      </c>
      <c r="R31" s="52"/>
      <c r="AE31" s="52"/>
      <c r="AF31" s="334"/>
      <c r="AG31" s="334"/>
      <c r="AH31" s="334"/>
    </row>
    <row r="32" spans="1:34" s="51" customFormat="1" ht="15.95" customHeight="1">
      <c r="A32" s="64"/>
      <c r="B32" s="76"/>
      <c r="C32" s="77"/>
      <c r="D32" s="381"/>
      <c r="E32" s="78"/>
      <c r="F32" s="397"/>
      <c r="G32" s="382"/>
      <c r="H32" s="384"/>
      <c r="I32" s="400" t="s">
        <v>256</v>
      </c>
      <c r="J32" s="99">
        <v>3800000</v>
      </c>
      <c r="K32" s="126" t="s">
        <v>103</v>
      </c>
      <c r="L32" s="86" t="s">
        <v>46</v>
      </c>
      <c r="M32" s="85">
        <v>3</v>
      </c>
      <c r="N32" s="85" t="s">
        <v>233</v>
      </c>
      <c r="O32" s="100" t="s">
        <v>102</v>
      </c>
      <c r="P32" s="99">
        <f>+J32*M32</f>
        <v>11400000</v>
      </c>
      <c r="Q32" s="88" t="s">
        <v>103</v>
      </c>
      <c r="R32" s="52"/>
      <c r="AE32" s="52"/>
      <c r="AF32" s="334"/>
      <c r="AG32" s="334"/>
      <c r="AH32" s="334"/>
    </row>
    <row r="33" spans="1:34" s="51" customFormat="1" ht="15.95" customHeight="1" thickBot="1">
      <c r="A33" s="64"/>
      <c r="B33" s="76"/>
      <c r="C33" s="77"/>
      <c r="D33" s="381"/>
      <c r="E33" s="78"/>
      <c r="F33" s="401"/>
      <c r="G33" s="382"/>
      <c r="H33" s="384"/>
      <c r="I33" s="400" t="s">
        <v>257</v>
      </c>
      <c r="J33" s="99">
        <v>1000000</v>
      </c>
      <c r="K33" s="126" t="s">
        <v>103</v>
      </c>
      <c r="L33" s="86" t="s">
        <v>46</v>
      </c>
      <c r="M33" s="85">
        <v>1.5</v>
      </c>
      <c r="N33" s="85" t="s">
        <v>233</v>
      </c>
      <c r="O33" s="100" t="s">
        <v>102</v>
      </c>
      <c r="P33" s="99">
        <f>+J33*M33</f>
        <v>1500000</v>
      </c>
      <c r="Q33" s="88" t="s">
        <v>103</v>
      </c>
      <c r="R33" s="52"/>
      <c r="AE33" s="52"/>
      <c r="AF33" s="334"/>
      <c r="AG33" s="334"/>
      <c r="AH33" s="334"/>
    </row>
    <row r="34" spans="1:34" s="51" customFormat="1" ht="15.95" customHeight="1">
      <c r="A34" s="64"/>
      <c r="B34" s="402"/>
      <c r="C34" s="90"/>
      <c r="D34" s="386"/>
      <c r="E34" s="91"/>
      <c r="F34" s="388"/>
      <c r="G34" s="387"/>
      <c r="H34" s="391"/>
      <c r="I34" s="403" t="s">
        <v>258</v>
      </c>
      <c r="J34" s="249">
        <v>300000</v>
      </c>
      <c r="K34" s="404" t="s">
        <v>103</v>
      </c>
      <c r="L34" s="251" t="s">
        <v>46</v>
      </c>
      <c r="M34" s="250">
        <v>1</v>
      </c>
      <c r="N34" s="250" t="s">
        <v>233</v>
      </c>
      <c r="O34" s="252" t="s">
        <v>102</v>
      </c>
      <c r="P34" s="249">
        <f>+J34*M34</f>
        <v>300000</v>
      </c>
      <c r="Q34" s="253" t="s">
        <v>103</v>
      </c>
      <c r="R34" s="52"/>
      <c r="AE34" s="52"/>
      <c r="AF34" s="334"/>
      <c r="AG34" s="334"/>
      <c r="AH34" s="334"/>
    </row>
    <row r="35" spans="1:34" s="51" customFormat="1" ht="20.100000000000001" customHeight="1">
      <c r="A35" s="39" t="s">
        <v>259</v>
      </c>
      <c r="B35" s="405" t="s">
        <v>260</v>
      </c>
      <c r="C35" s="368" t="s">
        <v>222</v>
      </c>
      <c r="D35" s="369">
        <f>SUM(D36,D39,D42)</f>
        <v>22530</v>
      </c>
      <c r="E35" s="370">
        <f>SUM(E36:E46)</f>
        <v>20130</v>
      </c>
      <c r="F35" s="371">
        <f>SUM(F36,F42)</f>
        <v>12549</v>
      </c>
      <c r="G35" s="372">
        <f t="shared" si="1"/>
        <v>-2400</v>
      </c>
      <c r="H35" s="373">
        <f t="shared" si="0"/>
        <v>-10.652463382157123</v>
      </c>
      <c r="I35" s="406"/>
      <c r="J35" s="99"/>
      <c r="K35" s="126"/>
      <c r="L35" s="85"/>
      <c r="M35" s="85"/>
      <c r="N35" s="85"/>
      <c r="O35" s="85"/>
      <c r="P35" s="99">
        <f>SUM(P36,P39,P42)</f>
        <v>20130000</v>
      </c>
      <c r="Q35" s="88" t="s">
        <v>218</v>
      </c>
      <c r="R35" s="52"/>
      <c r="AE35" s="52"/>
      <c r="AF35" s="334"/>
      <c r="AG35" s="334"/>
      <c r="AH35" s="334"/>
    </row>
    <row r="36" spans="1:34" s="51" customFormat="1" ht="15.95" customHeight="1">
      <c r="A36" s="64"/>
      <c r="B36" s="65" t="s">
        <v>261</v>
      </c>
      <c r="C36" s="244" t="s">
        <v>262</v>
      </c>
      <c r="D36" s="376">
        <v>5150</v>
      </c>
      <c r="E36" s="67">
        <f>+P36/1000</f>
        <v>2750</v>
      </c>
      <c r="F36" s="389">
        <v>9823</v>
      </c>
      <c r="G36" s="377">
        <f t="shared" si="1"/>
        <v>-2400</v>
      </c>
      <c r="H36" s="379">
        <f t="shared" si="0"/>
        <v>-46.601941747572816</v>
      </c>
      <c r="I36" s="407"/>
      <c r="J36" s="73"/>
      <c r="K36" s="130"/>
      <c r="L36" s="74"/>
      <c r="M36" s="75" t="s">
        <v>224</v>
      </c>
      <c r="N36" s="75"/>
      <c r="O36" s="75"/>
      <c r="P36" s="73">
        <f>SUM(P37:P38)</f>
        <v>2750000</v>
      </c>
      <c r="Q36" s="63" t="s">
        <v>225</v>
      </c>
      <c r="R36" s="52"/>
      <c r="AE36" s="52"/>
      <c r="AF36" s="334"/>
      <c r="AG36" s="334"/>
      <c r="AH36" s="334"/>
    </row>
    <row r="37" spans="1:34" s="51" customFormat="1" ht="15.95" customHeight="1">
      <c r="A37" s="64"/>
      <c r="B37" s="76"/>
      <c r="C37" s="263"/>
      <c r="D37" s="381"/>
      <c r="E37" s="78"/>
      <c r="F37" s="390"/>
      <c r="G37" s="382">
        <f t="shared" si="1"/>
        <v>0</v>
      </c>
      <c r="H37" s="384" t="e">
        <f>+G37/D37*100</f>
        <v>#DIV/0!</v>
      </c>
      <c r="I37" s="414" t="s">
        <v>263</v>
      </c>
      <c r="J37" s="99">
        <v>200000</v>
      </c>
      <c r="K37" s="126" t="s">
        <v>225</v>
      </c>
      <c r="L37" s="86" t="s">
        <v>46</v>
      </c>
      <c r="M37" s="85">
        <v>12</v>
      </c>
      <c r="N37" s="85" t="s">
        <v>227</v>
      </c>
      <c r="O37" s="100" t="s">
        <v>228</v>
      </c>
      <c r="P37" s="99">
        <f>SUM(J37*M37)</f>
        <v>2400000</v>
      </c>
      <c r="Q37" s="88" t="s">
        <v>225</v>
      </c>
      <c r="R37" s="52"/>
      <c r="AE37" s="52"/>
      <c r="AF37" s="334"/>
      <c r="AG37" s="334"/>
      <c r="AH37" s="334"/>
    </row>
    <row r="38" spans="1:34" s="51" customFormat="1" ht="15.95" customHeight="1">
      <c r="A38" s="64"/>
      <c r="B38" s="76"/>
      <c r="C38" s="408"/>
      <c r="D38" s="386"/>
      <c r="E38" s="91"/>
      <c r="F38" s="393"/>
      <c r="G38" s="387">
        <f t="shared" si="1"/>
        <v>0</v>
      </c>
      <c r="H38" s="391" t="e">
        <f>+G38/D38*100</f>
        <v>#DIV/0!</v>
      </c>
      <c r="I38" s="409" t="s">
        <v>264</v>
      </c>
      <c r="J38" s="249">
        <v>350000</v>
      </c>
      <c r="K38" s="404" t="s">
        <v>225</v>
      </c>
      <c r="L38" s="251" t="s">
        <v>46</v>
      </c>
      <c r="M38" s="250">
        <v>1</v>
      </c>
      <c r="N38" s="250" t="s">
        <v>231</v>
      </c>
      <c r="O38" s="252" t="s">
        <v>228</v>
      </c>
      <c r="P38" s="249">
        <f>SUM(J38*M38)</f>
        <v>350000</v>
      </c>
      <c r="Q38" s="253" t="s">
        <v>225</v>
      </c>
      <c r="R38" s="52"/>
      <c r="AE38" s="52"/>
      <c r="AF38" s="334"/>
      <c r="AG38" s="334"/>
      <c r="AH38" s="334"/>
    </row>
    <row r="39" spans="1:34" s="51" customFormat="1" ht="15.95" customHeight="1">
      <c r="A39" s="410"/>
      <c r="B39" s="65"/>
      <c r="C39" s="66" t="s">
        <v>265</v>
      </c>
      <c r="D39" s="376">
        <v>1800</v>
      </c>
      <c r="E39" s="67">
        <f>P39/1000</f>
        <v>1800</v>
      </c>
      <c r="F39" s="378"/>
      <c r="G39" s="377">
        <f>E39-D39</f>
        <v>0</v>
      </c>
      <c r="H39" s="411">
        <f>G39/D39*100</f>
        <v>0</v>
      </c>
      <c r="I39" s="412"/>
      <c r="J39" s="73"/>
      <c r="K39" s="130"/>
      <c r="L39" s="74"/>
      <c r="M39" s="75" t="s">
        <v>224</v>
      </c>
      <c r="N39" s="75"/>
      <c r="O39" s="75"/>
      <c r="P39" s="73">
        <f>SUM(P40:P41)</f>
        <v>1800000</v>
      </c>
      <c r="Q39" s="63" t="s">
        <v>225</v>
      </c>
      <c r="R39" s="52"/>
      <c r="AE39" s="52"/>
      <c r="AF39" s="334"/>
      <c r="AG39" s="334"/>
      <c r="AH39" s="334"/>
    </row>
    <row r="40" spans="1:34" s="51" customFormat="1" ht="15.95" customHeight="1">
      <c r="A40" s="64"/>
      <c r="B40" s="65"/>
      <c r="C40" s="77"/>
      <c r="D40" s="381"/>
      <c r="E40" s="78"/>
      <c r="F40" s="383"/>
      <c r="G40" s="382"/>
      <c r="H40" s="413"/>
      <c r="I40" s="414" t="s">
        <v>266</v>
      </c>
      <c r="J40" s="99">
        <v>250000</v>
      </c>
      <c r="K40" s="126" t="s">
        <v>225</v>
      </c>
      <c r="L40" s="86" t="s">
        <v>46</v>
      </c>
      <c r="M40" s="85">
        <v>4</v>
      </c>
      <c r="N40" s="85" t="s">
        <v>231</v>
      </c>
      <c r="O40" s="100" t="s">
        <v>228</v>
      </c>
      <c r="P40" s="99">
        <f>SUM(J40*M40)</f>
        <v>1000000</v>
      </c>
      <c r="Q40" s="88" t="s">
        <v>225</v>
      </c>
      <c r="R40" s="52"/>
      <c r="AE40" s="52"/>
      <c r="AF40" s="334"/>
      <c r="AG40" s="334"/>
      <c r="AH40" s="334"/>
    </row>
    <row r="41" spans="1:34" s="51" customFormat="1" ht="15.95" customHeight="1">
      <c r="A41" s="64"/>
      <c r="B41" s="76"/>
      <c r="C41" s="90"/>
      <c r="D41" s="386"/>
      <c r="E41" s="91"/>
      <c r="F41" s="383"/>
      <c r="G41" s="387"/>
      <c r="H41" s="415"/>
      <c r="I41" s="414" t="s">
        <v>267</v>
      </c>
      <c r="J41" s="99">
        <v>200000</v>
      </c>
      <c r="K41" s="126" t="s">
        <v>225</v>
      </c>
      <c r="L41" s="86" t="s">
        <v>46</v>
      </c>
      <c r="M41" s="85">
        <v>4</v>
      </c>
      <c r="N41" s="85" t="s">
        <v>231</v>
      </c>
      <c r="O41" s="100" t="s">
        <v>228</v>
      </c>
      <c r="P41" s="99">
        <f>SUM(J41*M41)</f>
        <v>800000</v>
      </c>
      <c r="Q41" s="88" t="s">
        <v>225</v>
      </c>
      <c r="R41" s="52"/>
      <c r="AE41" s="52"/>
      <c r="AF41" s="334"/>
      <c r="AG41" s="334"/>
      <c r="AH41" s="334"/>
    </row>
    <row r="42" spans="1:34" s="51" customFormat="1" ht="15.95" customHeight="1">
      <c r="A42" s="64"/>
      <c r="B42" s="76"/>
      <c r="C42" s="244" t="s">
        <v>268</v>
      </c>
      <c r="D42" s="376">
        <v>15580</v>
      </c>
      <c r="E42" s="67">
        <f>+P42/1000</f>
        <v>15580</v>
      </c>
      <c r="F42" s="389">
        <v>2726</v>
      </c>
      <c r="G42" s="377">
        <f t="shared" si="1"/>
        <v>0</v>
      </c>
      <c r="H42" s="379">
        <f>+G42/D42*100</f>
        <v>0</v>
      </c>
      <c r="I42" s="407"/>
      <c r="J42" s="73"/>
      <c r="K42" s="130"/>
      <c r="L42" s="74"/>
      <c r="M42" s="75" t="s">
        <v>224</v>
      </c>
      <c r="N42" s="75"/>
      <c r="O42" s="75"/>
      <c r="P42" s="73">
        <f>SUM(P43:P46)</f>
        <v>15580000</v>
      </c>
      <c r="Q42" s="63" t="s">
        <v>225</v>
      </c>
      <c r="R42" s="52"/>
      <c r="AE42" s="52"/>
      <c r="AF42" s="334"/>
      <c r="AG42" s="334"/>
      <c r="AH42" s="334"/>
    </row>
    <row r="43" spans="1:34" s="51" customFormat="1" ht="15.95" customHeight="1">
      <c r="A43" s="64"/>
      <c r="B43" s="76"/>
      <c r="C43" s="263"/>
      <c r="D43" s="381"/>
      <c r="E43" s="78"/>
      <c r="F43" s="390"/>
      <c r="G43" s="382">
        <f t="shared" si="1"/>
        <v>0</v>
      </c>
      <c r="H43" s="384" t="e">
        <f>+G43/D43*100</f>
        <v>#DIV/0!</v>
      </c>
      <c r="I43" s="414" t="s">
        <v>269</v>
      </c>
      <c r="J43" s="99">
        <v>420000</v>
      </c>
      <c r="K43" s="126" t="s">
        <v>225</v>
      </c>
      <c r="L43" s="86" t="s">
        <v>46</v>
      </c>
      <c r="M43" s="85">
        <v>4</v>
      </c>
      <c r="N43" s="85" t="s">
        <v>231</v>
      </c>
      <c r="O43" s="100" t="s">
        <v>228</v>
      </c>
      <c r="P43" s="99">
        <f>SUM(J43*M43)</f>
        <v>1680000</v>
      </c>
      <c r="Q43" s="88" t="s">
        <v>225</v>
      </c>
      <c r="R43" s="52"/>
      <c r="AE43" s="52"/>
      <c r="AF43" s="334"/>
      <c r="AG43" s="334"/>
      <c r="AH43" s="334"/>
    </row>
    <row r="44" spans="1:34" s="51" customFormat="1" ht="15.95" customHeight="1">
      <c r="A44" s="64"/>
      <c r="B44" s="76"/>
      <c r="C44" s="263"/>
      <c r="D44" s="381"/>
      <c r="E44" s="78"/>
      <c r="F44" s="390"/>
      <c r="G44" s="382"/>
      <c r="H44" s="384"/>
      <c r="I44" s="414" t="s">
        <v>270</v>
      </c>
      <c r="J44" s="99">
        <v>1750000</v>
      </c>
      <c r="K44" s="126" t="s">
        <v>225</v>
      </c>
      <c r="L44" s="86" t="s">
        <v>46</v>
      </c>
      <c r="M44" s="85">
        <v>4</v>
      </c>
      <c r="N44" s="85" t="s">
        <v>231</v>
      </c>
      <c r="O44" s="100" t="s">
        <v>228</v>
      </c>
      <c r="P44" s="99">
        <f>SUM(J44*M44)</f>
        <v>7000000</v>
      </c>
      <c r="Q44" s="88" t="s">
        <v>225</v>
      </c>
      <c r="R44" s="52"/>
      <c r="AE44" s="52"/>
      <c r="AF44" s="334"/>
      <c r="AG44" s="334"/>
      <c r="AH44" s="334"/>
    </row>
    <row r="45" spans="1:34" s="51" customFormat="1" ht="15.95" customHeight="1">
      <c r="A45" s="64"/>
      <c r="B45" s="76"/>
      <c r="C45" s="263"/>
      <c r="D45" s="381"/>
      <c r="E45" s="78"/>
      <c r="F45" s="390"/>
      <c r="G45" s="382">
        <f t="shared" si="1"/>
        <v>0</v>
      </c>
      <c r="H45" s="384" t="e">
        <f t="shared" ref="H45:H54" si="2">+G45/D45*100</f>
        <v>#DIV/0!</v>
      </c>
      <c r="I45" s="414" t="s">
        <v>271</v>
      </c>
      <c r="J45" s="99">
        <v>550000</v>
      </c>
      <c r="K45" s="126" t="s">
        <v>225</v>
      </c>
      <c r="L45" s="86" t="s">
        <v>46</v>
      </c>
      <c r="M45" s="85">
        <v>12</v>
      </c>
      <c r="N45" s="85" t="s">
        <v>231</v>
      </c>
      <c r="O45" s="100" t="s">
        <v>228</v>
      </c>
      <c r="P45" s="99">
        <f>SUM(J45*M45)</f>
        <v>6600000</v>
      </c>
      <c r="Q45" s="88" t="s">
        <v>225</v>
      </c>
      <c r="R45" s="52"/>
      <c r="AE45" s="52"/>
      <c r="AF45" s="334"/>
      <c r="AG45" s="334"/>
      <c r="AH45" s="334"/>
    </row>
    <row r="46" spans="1:34" s="51" customFormat="1" ht="15.95" customHeight="1">
      <c r="A46" s="64"/>
      <c r="B46" s="76"/>
      <c r="C46" s="263"/>
      <c r="D46" s="381"/>
      <c r="E46" s="78"/>
      <c r="F46" s="393"/>
      <c r="G46" s="382">
        <f t="shared" si="1"/>
        <v>0</v>
      </c>
      <c r="H46" s="384" t="e">
        <f t="shared" si="2"/>
        <v>#DIV/0!</v>
      </c>
      <c r="I46" s="414" t="s">
        <v>272</v>
      </c>
      <c r="J46" s="99">
        <v>50000</v>
      </c>
      <c r="K46" s="126" t="s">
        <v>225</v>
      </c>
      <c r="L46" s="86" t="s">
        <v>46</v>
      </c>
      <c r="M46" s="85">
        <v>6</v>
      </c>
      <c r="N46" s="85" t="s">
        <v>231</v>
      </c>
      <c r="O46" s="100" t="s">
        <v>228</v>
      </c>
      <c r="P46" s="99">
        <f>SUM(J46*M46)</f>
        <v>300000</v>
      </c>
      <c r="Q46" s="88" t="s">
        <v>225</v>
      </c>
      <c r="R46" s="52"/>
      <c r="AE46" s="52"/>
      <c r="AF46" s="334"/>
      <c r="AG46" s="334"/>
      <c r="AH46" s="334"/>
    </row>
    <row r="47" spans="1:34" s="51" customFormat="1" ht="20.100000000000001" customHeight="1">
      <c r="A47" s="64"/>
      <c r="B47" s="53" t="s">
        <v>273</v>
      </c>
      <c r="C47" s="416" t="s">
        <v>222</v>
      </c>
      <c r="D47" s="417">
        <f>SUM(D48:D60,D61:D76)</f>
        <v>504664</v>
      </c>
      <c r="E47" s="418">
        <f>SUM(E48:E60,E61:E76)</f>
        <v>325565</v>
      </c>
      <c r="F47" s="419">
        <f>SUM(F48:F60,F61:F76)</f>
        <v>274672</v>
      </c>
      <c r="G47" s="420">
        <f t="shared" si="1"/>
        <v>-179099</v>
      </c>
      <c r="H47" s="421">
        <f t="shared" si="2"/>
        <v>-35.488760838894791</v>
      </c>
      <c r="I47" s="407"/>
      <c r="J47" s="73"/>
      <c r="K47" s="130"/>
      <c r="L47" s="130"/>
      <c r="M47" s="130"/>
      <c r="N47" s="130"/>
      <c r="O47" s="130"/>
      <c r="P47" s="62">
        <f>SUM(P48,P50,P57,P61,P66,P74)</f>
        <v>325565000</v>
      </c>
      <c r="Q47" s="63" t="s">
        <v>218</v>
      </c>
      <c r="R47" s="52"/>
      <c r="AE47" s="52"/>
      <c r="AF47" s="334"/>
      <c r="AG47" s="334"/>
      <c r="AH47" s="334"/>
    </row>
    <row r="48" spans="1:34" s="51" customFormat="1" ht="15.95" customHeight="1">
      <c r="A48" s="64"/>
      <c r="B48" s="76"/>
      <c r="C48" s="244" t="s">
        <v>274</v>
      </c>
      <c r="D48" s="376">
        <v>1200</v>
      </c>
      <c r="E48" s="67">
        <f>+P48/1000</f>
        <v>1200</v>
      </c>
      <c r="F48" s="389">
        <v>107</v>
      </c>
      <c r="G48" s="377">
        <f t="shared" si="1"/>
        <v>0</v>
      </c>
      <c r="H48" s="379">
        <f t="shared" si="2"/>
        <v>0</v>
      </c>
      <c r="I48" s="407"/>
      <c r="J48" s="73"/>
      <c r="K48" s="130"/>
      <c r="L48" s="74"/>
      <c r="M48" s="74" t="s">
        <v>224</v>
      </c>
      <c r="N48" s="74"/>
      <c r="O48" s="74"/>
      <c r="P48" s="73">
        <f>SUM(P49)</f>
        <v>1200000</v>
      </c>
      <c r="Q48" s="63" t="s">
        <v>225</v>
      </c>
      <c r="R48" s="52"/>
      <c r="AE48" s="52"/>
      <c r="AF48" s="334"/>
      <c r="AG48" s="334"/>
      <c r="AH48" s="334"/>
    </row>
    <row r="49" spans="1:34" s="51" customFormat="1" ht="15.95" customHeight="1">
      <c r="A49" s="64"/>
      <c r="B49" s="422"/>
      <c r="C49" s="408"/>
      <c r="D49" s="386"/>
      <c r="E49" s="91"/>
      <c r="F49" s="393"/>
      <c r="G49" s="387">
        <f t="shared" si="1"/>
        <v>0</v>
      </c>
      <c r="H49" s="391" t="e">
        <f t="shared" si="2"/>
        <v>#DIV/0!</v>
      </c>
      <c r="I49" s="409" t="s">
        <v>275</v>
      </c>
      <c r="J49" s="249">
        <v>100000</v>
      </c>
      <c r="K49" s="404" t="s">
        <v>225</v>
      </c>
      <c r="L49" s="251" t="s">
        <v>46</v>
      </c>
      <c r="M49" s="250">
        <v>12</v>
      </c>
      <c r="N49" s="250" t="s">
        <v>227</v>
      </c>
      <c r="O49" s="252" t="s">
        <v>228</v>
      </c>
      <c r="P49" s="249">
        <f>SUM(J49*M49)</f>
        <v>1200000</v>
      </c>
      <c r="Q49" s="253" t="s">
        <v>225</v>
      </c>
      <c r="R49" s="52"/>
      <c r="AE49" s="52"/>
      <c r="AF49" s="334"/>
      <c r="AG49" s="334"/>
      <c r="AH49" s="334"/>
    </row>
    <row r="50" spans="1:34" s="51" customFormat="1" ht="15.95" customHeight="1">
      <c r="A50" s="64"/>
      <c r="B50" s="76"/>
      <c r="C50" s="260" t="s">
        <v>276</v>
      </c>
      <c r="D50" s="376">
        <v>329260</v>
      </c>
      <c r="E50" s="67">
        <f>+P50/1000</f>
        <v>230820</v>
      </c>
      <c r="F50" s="389">
        <v>27504</v>
      </c>
      <c r="G50" s="377">
        <f t="shared" si="1"/>
        <v>-98440</v>
      </c>
      <c r="H50" s="379">
        <f t="shared" si="2"/>
        <v>-29.89734556277714</v>
      </c>
      <c r="I50" s="407"/>
      <c r="J50" s="73"/>
      <c r="K50" s="130"/>
      <c r="L50" s="130"/>
      <c r="M50" s="75" t="s">
        <v>224</v>
      </c>
      <c r="N50" s="75"/>
      <c r="O50" s="75"/>
      <c r="P50" s="62">
        <f>SUM(P51:P56)</f>
        <v>230820000</v>
      </c>
      <c r="Q50" s="63" t="s">
        <v>225</v>
      </c>
      <c r="R50" s="52"/>
      <c r="AE50" s="52"/>
      <c r="AF50" s="334"/>
      <c r="AG50" s="334"/>
      <c r="AH50" s="334"/>
    </row>
    <row r="51" spans="1:34" s="51" customFormat="1" ht="15.95" customHeight="1">
      <c r="A51" s="64"/>
      <c r="B51" s="76"/>
      <c r="C51" s="261"/>
      <c r="D51" s="381"/>
      <c r="E51" s="78"/>
      <c r="F51" s="390"/>
      <c r="G51" s="382"/>
      <c r="H51" s="384"/>
      <c r="I51" s="414" t="s">
        <v>277</v>
      </c>
      <c r="J51" s="99">
        <v>13415000</v>
      </c>
      <c r="K51" s="126" t="s">
        <v>255</v>
      </c>
      <c r="L51" s="85" t="s">
        <v>46</v>
      </c>
      <c r="M51" s="85">
        <v>12</v>
      </c>
      <c r="N51" s="85" t="s">
        <v>255</v>
      </c>
      <c r="O51" s="85" t="s">
        <v>278</v>
      </c>
      <c r="P51" s="127">
        <f>J51*M51</f>
        <v>160980000</v>
      </c>
      <c r="Q51" s="88" t="s">
        <v>218</v>
      </c>
      <c r="R51" s="52"/>
      <c r="AE51" s="52"/>
      <c r="AF51" s="334"/>
      <c r="AG51" s="334"/>
      <c r="AH51" s="334"/>
    </row>
    <row r="52" spans="1:34" s="51" customFormat="1" ht="15.95" customHeight="1">
      <c r="A52" s="64"/>
      <c r="B52" s="76"/>
      <c r="C52" s="263"/>
      <c r="D52" s="381"/>
      <c r="E52" s="78"/>
      <c r="F52" s="390"/>
      <c r="G52" s="382">
        <f t="shared" si="1"/>
        <v>0</v>
      </c>
      <c r="H52" s="384" t="e">
        <f t="shared" si="2"/>
        <v>#DIV/0!</v>
      </c>
      <c r="I52" s="414" t="s">
        <v>279</v>
      </c>
      <c r="J52" s="99">
        <v>2640000</v>
      </c>
      <c r="K52" s="126" t="s">
        <v>225</v>
      </c>
      <c r="L52" s="86" t="s">
        <v>46</v>
      </c>
      <c r="M52" s="85">
        <v>1</v>
      </c>
      <c r="N52" s="85" t="s">
        <v>231</v>
      </c>
      <c r="O52" s="100" t="s">
        <v>228</v>
      </c>
      <c r="P52" s="99">
        <f>SUM(J52*M52)</f>
        <v>2640000</v>
      </c>
      <c r="Q52" s="88" t="s">
        <v>225</v>
      </c>
      <c r="R52" s="52"/>
      <c r="AE52" s="52"/>
      <c r="AF52" s="334"/>
      <c r="AG52" s="334"/>
      <c r="AH52" s="334"/>
    </row>
    <row r="53" spans="1:34" s="51" customFormat="1" ht="15.95" customHeight="1">
      <c r="A53" s="64"/>
      <c r="B53" s="76"/>
      <c r="C53" s="263"/>
      <c r="D53" s="381"/>
      <c r="E53" s="78"/>
      <c r="F53" s="390"/>
      <c r="G53" s="382"/>
      <c r="H53" s="384"/>
      <c r="I53" s="414" t="s">
        <v>280</v>
      </c>
      <c r="J53" s="99">
        <v>45000000</v>
      </c>
      <c r="K53" s="126" t="s">
        <v>225</v>
      </c>
      <c r="L53" s="86" t="s">
        <v>46</v>
      </c>
      <c r="M53" s="85">
        <v>1</v>
      </c>
      <c r="N53" s="85" t="s">
        <v>231</v>
      </c>
      <c r="O53" s="100" t="s">
        <v>228</v>
      </c>
      <c r="P53" s="99">
        <f>SUM(J53*M53)</f>
        <v>45000000</v>
      </c>
      <c r="Q53" s="88" t="s">
        <v>225</v>
      </c>
      <c r="R53" s="52"/>
      <c r="AE53" s="52"/>
      <c r="AF53" s="334"/>
      <c r="AG53" s="334"/>
      <c r="AH53" s="334"/>
    </row>
    <row r="54" spans="1:34" s="51" customFormat="1" ht="15.95" customHeight="1">
      <c r="A54" s="64"/>
      <c r="B54" s="76"/>
      <c r="C54" s="263"/>
      <c r="D54" s="381"/>
      <c r="E54" s="78"/>
      <c r="F54" s="390"/>
      <c r="G54" s="382">
        <f t="shared" si="1"/>
        <v>0</v>
      </c>
      <c r="H54" s="384" t="e">
        <f t="shared" si="2"/>
        <v>#DIV/0!</v>
      </c>
      <c r="I54" s="414" t="s">
        <v>281</v>
      </c>
      <c r="J54" s="99">
        <v>900000</v>
      </c>
      <c r="K54" s="126" t="s">
        <v>225</v>
      </c>
      <c r="L54" s="86" t="s">
        <v>46</v>
      </c>
      <c r="M54" s="85">
        <v>12</v>
      </c>
      <c r="N54" s="85" t="s">
        <v>227</v>
      </c>
      <c r="O54" s="100" t="s">
        <v>228</v>
      </c>
      <c r="P54" s="99">
        <f>SUM(J54*M54)</f>
        <v>10800000</v>
      </c>
      <c r="Q54" s="88" t="s">
        <v>225</v>
      </c>
      <c r="R54" s="52"/>
      <c r="AE54" s="52"/>
      <c r="AF54" s="334"/>
      <c r="AG54" s="334"/>
      <c r="AH54" s="334"/>
    </row>
    <row r="55" spans="1:34" s="51" customFormat="1" ht="15.95" customHeight="1">
      <c r="A55" s="64"/>
      <c r="B55" s="76"/>
      <c r="C55" s="263"/>
      <c r="D55" s="381"/>
      <c r="E55" s="78"/>
      <c r="F55" s="390"/>
      <c r="G55" s="382"/>
      <c r="H55" s="384"/>
      <c r="I55" s="414" t="s">
        <v>282</v>
      </c>
      <c r="J55" s="99">
        <v>550000</v>
      </c>
      <c r="K55" s="126" t="s">
        <v>225</v>
      </c>
      <c r="L55" s="86" t="s">
        <v>46</v>
      </c>
      <c r="M55" s="85">
        <v>12</v>
      </c>
      <c r="N55" s="85" t="s">
        <v>227</v>
      </c>
      <c r="O55" s="100" t="s">
        <v>228</v>
      </c>
      <c r="P55" s="99">
        <f>SUM(J55*M55)</f>
        <v>6600000</v>
      </c>
      <c r="Q55" s="88" t="s">
        <v>225</v>
      </c>
      <c r="R55" s="52"/>
      <c r="AE55" s="52"/>
      <c r="AF55" s="334"/>
      <c r="AG55" s="334"/>
      <c r="AH55" s="334"/>
    </row>
    <row r="56" spans="1:34" s="51" customFormat="1" ht="15.95" customHeight="1">
      <c r="A56" s="64"/>
      <c r="B56" s="76"/>
      <c r="C56" s="408"/>
      <c r="D56" s="386"/>
      <c r="E56" s="91"/>
      <c r="F56" s="393"/>
      <c r="G56" s="387">
        <f t="shared" si="1"/>
        <v>0</v>
      </c>
      <c r="H56" s="391" t="e">
        <f t="shared" ref="H56:H66" si="3">+G56/D56*100</f>
        <v>#DIV/0!</v>
      </c>
      <c r="I56" s="409" t="s">
        <v>283</v>
      </c>
      <c r="J56" s="249">
        <v>600000</v>
      </c>
      <c r="K56" s="404" t="s">
        <v>225</v>
      </c>
      <c r="L56" s="251" t="s">
        <v>46</v>
      </c>
      <c r="M56" s="250">
        <v>8</v>
      </c>
      <c r="N56" s="250" t="s">
        <v>231</v>
      </c>
      <c r="O56" s="252" t="s">
        <v>228</v>
      </c>
      <c r="P56" s="249">
        <f>SUM(J56*M56)</f>
        <v>4800000</v>
      </c>
      <c r="Q56" s="253" t="s">
        <v>225</v>
      </c>
      <c r="R56" s="52"/>
      <c r="AE56" s="52"/>
      <c r="AF56" s="334"/>
      <c r="AG56" s="334"/>
      <c r="AH56" s="334"/>
    </row>
    <row r="57" spans="1:34" s="51" customFormat="1" ht="15.95" customHeight="1">
      <c r="A57" s="64"/>
      <c r="B57" s="76"/>
      <c r="C57" s="263" t="s">
        <v>284</v>
      </c>
      <c r="D57" s="381">
        <v>8460</v>
      </c>
      <c r="E57" s="78">
        <f>P57/1000</f>
        <v>8460</v>
      </c>
      <c r="F57" s="390">
        <v>9102</v>
      </c>
      <c r="G57" s="382">
        <f t="shared" si="1"/>
        <v>0</v>
      </c>
      <c r="H57" s="384">
        <f t="shared" si="3"/>
        <v>0</v>
      </c>
      <c r="I57" s="414"/>
      <c r="J57" s="99"/>
      <c r="K57" s="126"/>
      <c r="L57" s="126"/>
      <c r="M57" s="134" t="s">
        <v>224</v>
      </c>
      <c r="N57" s="134"/>
      <c r="O57" s="134"/>
      <c r="P57" s="127">
        <f>SUM(P58:P60)</f>
        <v>8460000</v>
      </c>
      <c r="Q57" s="88" t="s">
        <v>225</v>
      </c>
      <c r="R57" s="52"/>
      <c r="AE57" s="52"/>
      <c r="AF57" s="334"/>
      <c r="AG57" s="334"/>
      <c r="AH57" s="334"/>
    </row>
    <row r="58" spans="1:34" s="51" customFormat="1" ht="15.95" customHeight="1">
      <c r="A58" s="64"/>
      <c r="B58" s="76"/>
      <c r="C58" s="263"/>
      <c r="D58" s="381"/>
      <c r="E58" s="78"/>
      <c r="F58" s="390"/>
      <c r="G58" s="382">
        <f t="shared" si="1"/>
        <v>0</v>
      </c>
      <c r="H58" s="384" t="e">
        <f t="shared" si="3"/>
        <v>#DIV/0!</v>
      </c>
      <c r="I58" s="414" t="s">
        <v>285</v>
      </c>
      <c r="J58" s="99">
        <v>400000</v>
      </c>
      <c r="K58" s="126" t="s">
        <v>225</v>
      </c>
      <c r="L58" s="86" t="s">
        <v>46</v>
      </c>
      <c r="M58" s="85">
        <v>12</v>
      </c>
      <c r="N58" s="85" t="s">
        <v>227</v>
      </c>
      <c r="O58" s="100" t="s">
        <v>228</v>
      </c>
      <c r="P58" s="99">
        <f>SUM(J58*M58)</f>
        <v>4800000</v>
      </c>
      <c r="Q58" s="88" t="s">
        <v>225</v>
      </c>
      <c r="R58" s="52"/>
      <c r="AE58" s="52"/>
      <c r="AF58" s="334"/>
      <c r="AG58" s="334"/>
      <c r="AH58" s="334"/>
    </row>
    <row r="59" spans="1:34" s="51" customFormat="1" ht="15.95" customHeight="1">
      <c r="A59" s="64"/>
      <c r="B59" s="76"/>
      <c r="C59" s="263"/>
      <c r="D59" s="381"/>
      <c r="E59" s="78"/>
      <c r="F59" s="390"/>
      <c r="G59" s="382">
        <f t="shared" si="1"/>
        <v>0</v>
      </c>
      <c r="H59" s="384" t="e">
        <f t="shared" si="3"/>
        <v>#DIV/0!</v>
      </c>
      <c r="I59" s="414" t="s">
        <v>286</v>
      </c>
      <c r="J59" s="99">
        <v>235000</v>
      </c>
      <c r="K59" s="126" t="s">
        <v>225</v>
      </c>
      <c r="L59" s="86" t="s">
        <v>46</v>
      </c>
      <c r="M59" s="85">
        <v>12</v>
      </c>
      <c r="N59" s="85" t="s">
        <v>227</v>
      </c>
      <c r="O59" s="100" t="s">
        <v>228</v>
      </c>
      <c r="P59" s="99">
        <f>SUM(J59*M59)</f>
        <v>2820000</v>
      </c>
      <c r="Q59" s="88" t="s">
        <v>225</v>
      </c>
      <c r="R59" s="52"/>
      <c r="AE59" s="52"/>
      <c r="AF59" s="334"/>
      <c r="AG59" s="334"/>
      <c r="AH59" s="334"/>
    </row>
    <row r="60" spans="1:34" s="51" customFormat="1" ht="15.95" customHeight="1">
      <c r="A60" s="64"/>
      <c r="B60" s="76"/>
      <c r="C60" s="263"/>
      <c r="D60" s="381"/>
      <c r="E60" s="78"/>
      <c r="F60" s="390"/>
      <c r="G60" s="382">
        <f t="shared" si="1"/>
        <v>0</v>
      </c>
      <c r="H60" s="384" t="e">
        <f t="shared" si="3"/>
        <v>#DIV/0!</v>
      </c>
      <c r="I60" s="414" t="s">
        <v>287</v>
      </c>
      <c r="J60" s="99">
        <v>70000</v>
      </c>
      <c r="K60" s="126" t="s">
        <v>225</v>
      </c>
      <c r="L60" s="86" t="s">
        <v>46</v>
      </c>
      <c r="M60" s="85">
        <v>12</v>
      </c>
      <c r="N60" s="85" t="s">
        <v>231</v>
      </c>
      <c r="O60" s="100" t="s">
        <v>228</v>
      </c>
      <c r="P60" s="99">
        <f>SUM(J60*M60)</f>
        <v>840000</v>
      </c>
      <c r="Q60" s="88" t="s">
        <v>225</v>
      </c>
      <c r="R60" s="52"/>
      <c r="AE60" s="52"/>
      <c r="AF60" s="334"/>
      <c r="AG60" s="334"/>
      <c r="AH60" s="334"/>
    </row>
    <row r="61" spans="1:34" s="51" customFormat="1" ht="15.95" customHeight="1">
      <c r="A61" s="64" t="s">
        <v>206</v>
      </c>
      <c r="B61" s="76" t="s">
        <v>206</v>
      </c>
      <c r="C61" s="66" t="s">
        <v>288</v>
      </c>
      <c r="D61" s="376">
        <v>99860</v>
      </c>
      <c r="E61" s="67">
        <f>+P61/1000</f>
        <v>13500</v>
      </c>
      <c r="F61" s="389">
        <v>194780</v>
      </c>
      <c r="G61" s="377">
        <f t="shared" si="1"/>
        <v>-86360</v>
      </c>
      <c r="H61" s="379">
        <f t="shared" si="3"/>
        <v>-86.481073502904067</v>
      </c>
      <c r="I61" s="407"/>
      <c r="J61" s="73"/>
      <c r="K61" s="130"/>
      <c r="L61" s="130"/>
      <c r="M61" s="75" t="s">
        <v>224</v>
      </c>
      <c r="N61" s="75"/>
      <c r="O61" s="75"/>
      <c r="P61" s="62">
        <f>SUM(P62:P65)</f>
        <v>13500000</v>
      </c>
      <c r="Q61" s="63" t="s">
        <v>225</v>
      </c>
      <c r="R61" s="52"/>
      <c r="AE61" s="52"/>
      <c r="AF61" s="334"/>
      <c r="AG61" s="334"/>
      <c r="AH61" s="334"/>
    </row>
    <row r="62" spans="1:34" s="51" customFormat="1" ht="15.95" customHeight="1">
      <c r="A62" s="64"/>
      <c r="B62" s="76"/>
      <c r="C62" s="77"/>
      <c r="D62" s="381"/>
      <c r="E62" s="78"/>
      <c r="F62" s="390"/>
      <c r="G62" s="382"/>
      <c r="H62" s="384"/>
      <c r="I62" s="414" t="s">
        <v>289</v>
      </c>
      <c r="J62" s="99">
        <v>2400000</v>
      </c>
      <c r="K62" s="126" t="s">
        <v>103</v>
      </c>
      <c r="L62" s="86" t="s">
        <v>46</v>
      </c>
      <c r="M62" s="85">
        <v>3</v>
      </c>
      <c r="N62" s="85" t="s">
        <v>233</v>
      </c>
      <c r="O62" s="100" t="s">
        <v>102</v>
      </c>
      <c r="P62" s="99">
        <f>SUM(J62*M62)</f>
        <v>7200000</v>
      </c>
      <c r="Q62" s="88" t="s">
        <v>103</v>
      </c>
      <c r="R62" s="52"/>
      <c r="AE62" s="52"/>
      <c r="AF62" s="334"/>
      <c r="AG62" s="334"/>
      <c r="AH62" s="334"/>
    </row>
    <row r="63" spans="1:34" s="51" customFormat="1" ht="15.95" customHeight="1">
      <c r="A63" s="64"/>
      <c r="B63" s="76"/>
      <c r="C63" s="77"/>
      <c r="D63" s="381"/>
      <c r="E63" s="78"/>
      <c r="F63" s="390"/>
      <c r="G63" s="382"/>
      <c r="H63" s="384"/>
      <c r="I63" s="423" t="s">
        <v>290</v>
      </c>
      <c r="J63" s="99">
        <v>1900000</v>
      </c>
      <c r="K63" s="126" t="s">
        <v>103</v>
      </c>
      <c r="L63" s="86" t="s">
        <v>46</v>
      </c>
      <c r="M63" s="85">
        <v>2</v>
      </c>
      <c r="N63" s="85" t="s">
        <v>233</v>
      </c>
      <c r="O63" s="85" t="s">
        <v>102</v>
      </c>
      <c r="P63" s="99">
        <f>SUM(J63*M63)</f>
        <v>3800000</v>
      </c>
      <c r="Q63" s="88" t="s">
        <v>103</v>
      </c>
      <c r="R63" s="52"/>
      <c r="AE63" s="52"/>
      <c r="AF63" s="334"/>
      <c r="AG63" s="334"/>
      <c r="AH63" s="334"/>
    </row>
    <row r="64" spans="1:34" s="51" customFormat="1" ht="15.95" customHeight="1">
      <c r="A64" s="64"/>
      <c r="B64" s="76"/>
      <c r="C64" s="77"/>
      <c r="D64" s="381"/>
      <c r="E64" s="78"/>
      <c r="F64" s="390"/>
      <c r="G64" s="382"/>
      <c r="H64" s="384"/>
      <c r="I64" s="414" t="s">
        <v>291</v>
      </c>
      <c r="J64" s="99">
        <v>1000000</v>
      </c>
      <c r="K64" s="126" t="s">
        <v>103</v>
      </c>
      <c r="L64" s="86" t="s">
        <v>46</v>
      </c>
      <c r="M64" s="85">
        <v>2.5</v>
      </c>
      <c r="N64" s="85" t="s">
        <v>292</v>
      </c>
      <c r="O64" s="100" t="s">
        <v>102</v>
      </c>
      <c r="P64" s="99">
        <f>SUM(J64*M64)</f>
        <v>2500000</v>
      </c>
      <c r="Q64" s="88" t="s">
        <v>103</v>
      </c>
      <c r="R64" s="52"/>
      <c r="AE64" s="52"/>
      <c r="AF64" s="334"/>
      <c r="AG64" s="334"/>
      <c r="AH64" s="334"/>
    </row>
    <row r="65" spans="1:34" s="51" customFormat="1" ht="15.95" customHeight="1">
      <c r="A65" s="64"/>
      <c r="B65" s="76"/>
      <c r="C65" s="90"/>
      <c r="D65" s="386"/>
      <c r="E65" s="91"/>
      <c r="F65" s="388"/>
      <c r="G65" s="387"/>
      <c r="H65" s="391"/>
      <c r="I65" s="409" t="s">
        <v>293</v>
      </c>
      <c r="J65" s="249">
        <v>0</v>
      </c>
      <c r="K65" s="404" t="s">
        <v>103</v>
      </c>
      <c r="L65" s="251" t="s">
        <v>46</v>
      </c>
      <c r="M65" s="250">
        <v>1</v>
      </c>
      <c r="N65" s="250" t="s">
        <v>233</v>
      </c>
      <c r="O65" s="252" t="s">
        <v>102</v>
      </c>
      <c r="P65" s="249">
        <f>SUM(J65*M65)</f>
        <v>0</v>
      </c>
      <c r="Q65" s="253" t="s">
        <v>103</v>
      </c>
      <c r="R65" s="52"/>
      <c r="AE65" s="52"/>
      <c r="AF65" s="334"/>
      <c r="AG65" s="334"/>
      <c r="AH65" s="334"/>
    </row>
    <row r="66" spans="1:34" s="51" customFormat="1" ht="15.95" customHeight="1">
      <c r="A66" s="39" t="s">
        <v>259</v>
      </c>
      <c r="B66" s="53" t="s">
        <v>273</v>
      </c>
      <c r="C66" s="66" t="s">
        <v>294</v>
      </c>
      <c r="D66" s="376">
        <v>64444</v>
      </c>
      <c r="E66" s="67">
        <f>+P66/1000</f>
        <v>69785</v>
      </c>
      <c r="F66" s="378">
        <v>36590</v>
      </c>
      <c r="G66" s="377">
        <f t="shared" si="1"/>
        <v>5341</v>
      </c>
      <c r="H66" s="379">
        <f t="shared" si="3"/>
        <v>8.2878157780398496</v>
      </c>
      <c r="I66" s="424"/>
      <c r="J66" s="425"/>
      <c r="K66" s="130"/>
      <c r="L66" s="74"/>
      <c r="M66" s="75" t="s">
        <v>224</v>
      </c>
      <c r="N66" s="75"/>
      <c r="O66" s="75"/>
      <c r="P66" s="73">
        <f>SUM(P67:P73)</f>
        <v>69785000</v>
      </c>
      <c r="Q66" s="63" t="s">
        <v>225</v>
      </c>
      <c r="R66" s="52"/>
      <c r="AE66" s="52"/>
      <c r="AF66" s="334"/>
      <c r="AG66" s="334"/>
      <c r="AH66" s="334"/>
    </row>
    <row r="67" spans="1:34" s="51" customFormat="1" ht="15.95" customHeight="1">
      <c r="A67" s="64"/>
      <c r="B67" s="76"/>
      <c r="C67" s="77"/>
      <c r="D67" s="381"/>
      <c r="E67" s="78"/>
      <c r="F67" s="383"/>
      <c r="G67" s="382"/>
      <c r="H67" s="384"/>
      <c r="I67" s="414" t="s">
        <v>295</v>
      </c>
      <c r="J67" s="99">
        <v>2300000</v>
      </c>
      <c r="K67" s="126" t="s">
        <v>225</v>
      </c>
      <c r="L67" s="86" t="s">
        <v>46</v>
      </c>
      <c r="M67" s="85">
        <v>12</v>
      </c>
      <c r="N67" s="85" t="s">
        <v>296</v>
      </c>
      <c r="O67" s="100" t="s">
        <v>228</v>
      </c>
      <c r="P67" s="99">
        <f t="shared" ref="P67:P73" si="4">SUM(J67*M67)</f>
        <v>27600000</v>
      </c>
      <c r="Q67" s="88" t="s">
        <v>225</v>
      </c>
      <c r="R67" s="52"/>
      <c r="AE67" s="52"/>
      <c r="AF67" s="334"/>
      <c r="AG67" s="334"/>
      <c r="AH67" s="334"/>
    </row>
    <row r="68" spans="1:34" s="51" customFormat="1" ht="15.95" customHeight="1">
      <c r="A68" s="64"/>
      <c r="B68" s="76"/>
      <c r="C68" s="77"/>
      <c r="D68" s="381"/>
      <c r="E68" s="78"/>
      <c r="F68" s="383"/>
      <c r="G68" s="382"/>
      <c r="H68" s="384"/>
      <c r="I68" s="414" t="s">
        <v>297</v>
      </c>
      <c r="J68" s="99">
        <v>1500000</v>
      </c>
      <c r="K68" s="126" t="s">
        <v>225</v>
      </c>
      <c r="L68" s="86" t="s">
        <v>46</v>
      </c>
      <c r="M68" s="85">
        <v>12</v>
      </c>
      <c r="N68" s="85" t="s">
        <v>231</v>
      </c>
      <c r="O68" s="100" t="s">
        <v>228</v>
      </c>
      <c r="P68" s="99">
        <f t="shared" si="4"/>
        <v>18000000</v>
      </c>
      <c r="Q68" s="88" t="s">
        <v>225</v>
      </c>
      <c r="R68" s="52"/>
      <c r="AE68" s="52"/>
      <c r="AF68" s="334"/>
      <c r="AG68" s="334"/>
      <c r="AH68" s="334"/>
    </row>
    <row r="69" spans="1:34" s="51" customFormat="1" ht="15.95" customHeight="1">
      <c r="A69" s="64"/>
      <c r="B69" s="76"/>
      <c r="C69" s="77"/>
      <c r="D69" s="381"/>
      <c r="E69" s="78"/>
      <c r="F69" s="383"/>
      <c r="G69" s="382"/>
      <c r="H69" s="384"/>
      <c r="I69" s="414" t="s">
        <v>298</v>
      </c>
      <c r="J69" s="99">
        <v>5000000</v>
      </c>
      <c r="K69" s="126" t="s">
        <v>225</v>
      </c>
      <c r="L69" s="86" t="s">
        <v>46</v>
      </c>
      <c r="M69" s="85">
        <v>2</v>
      </c>
      <c r="N69" s="85" t="s">
        <v>231</v>
      </c>
      <c r="O69" s="100" t="s">
        <v>228</v>
      </c>
      <c r="P69" s="99">
        <f t="shared" si="4"/>
        <v>10000000</v>
      </c>
      <c r="Q69" s="88" t="s">
        <v>225</v>
      </c>
      <c r="R69" s="52"/>
      <c r="AE69" s="52"/>
      <c r="AF69" s="334"/>
      <c r="AG69" s="334"/>
      <c r="AH69" s="334"/>
    </row>
    <row r="70" spans="1:34" s="51" customFormat="1" ht="15.95" customHeight="1">
      <c r="A70" s="64"/>
      <c r="B70" s="76"/>
      <c r="C70" s="77"/>
      <c r="D70" s="381"/>
      <c r="E70" s="78"/>
      <c r="F70" s="383"/>
      <c r="G70" s="382"/>
      <c r="H70" s="384"/>
      <c r="I70" s="220" t="s">
        <v>299</v>
      </c>
      <c r="J70" s="314">
        <v>7525000</v>
      </c>
      <c r="K70" s="181" t="s">
        <v>225</v>
      </c>
      <c r="L70" s="193" t="s">
        <v>46</v>
      </c>
      <c r="M70" s="183">
        <v>1</v>
      </c>
      <c r="N70" s="183" t="s">
        <v>300</v>
      </c>
      <c r="O70" s="194" t="s">
        <v>228</v>
      </c>
      <c r="P70" s="314">
        <f t="shared" si="4"/>
        <v>7525000</v>
      </c>
      <c r="Q70" s="185" t="s">
        <v>225</v>
      </c>
      <c r="R70" s="52"/>
      <c r="AE70" s="52"/>
      <c r="AF70" s="334"/>
      <c r="AG70" s="334"/>
      <c r="AH70" s="334"/>
    </row>
    <row r="71" spans="1:34" s="51" customFormat="1" ht="15.95" customHeight="1">
      <c r="A71" s="64"/>
      <c r="B71" s="76"/>
      <c r="C71" s="77"/>
      <c r="D71" s="381"/>
      <c r="E71" s="78"/>
      <c r="F71" s="383"/>
      <c r="G71" s="382"/>
      <c r="H71" s="384"/>
      <c r="I71" s="414" t="s">
        <v>301</v>
      </c>
      <c r="J71" s="99">
        <v>1200000</v>
      </c>
      <c r="K71" s="126" t="s">
        <v>225</v>
      </c>
      <c r="L71" s="86" t="s">
        <v>46</v>
      </c>
      <c r="M71" s="85">
        <v>2</v>
      </c>
      <c r="N71" s="85" t="s">
        <v>302</v>
      </c>
      <c r="O71" s="100" t="s">
        <v>228</v>
      </c>
      <c r="P71" s="99">
        <f t="shared" si="4"/>
        <v>2400000</v>
      </c>
      <c r="Q71" s="88" t="s">
        <v>225</v>
      </c>
      <c r="R71" s="52"/>
      <c r="AE71" s="52"/>
      <c r="AF71" s="334"/>
      <c r="AG71" s="334"/>
      <c r="AH71" s="334"/>
    </row>
    <row r="72" spans="1:34" s="51" customFormat="1" ht="15.95" customHeight="1">
      <c r="A72" s="64"/>
      <c r="B72" s="76"/>
      <c r="C72" s="77"/>
      <c r="D72" s="381"/>
      <c r="E72" s="78"/>
      <c r="F72" s="383"/>
      <c r="G72" s="382"/>
      <c r="H72" s="384"/>
      <c r="I72" s="414" t="s">
        <v>303</v>
      </c>
      <c r="J72" s="99">
        <v>330000</v>
      </c>
      <c r="K72" s="126" t="s">
        <v>225</v>
      </c>
      <c r="L72" s="86" t="s">
        <v>46</v>
      </c>
      <c r="M72" s="85">
        <v>12</v>
      </c>
      <c r="N72" s="85" t="s">
        <v>231</v>
      </c>
      <c r="O72" s="100" t="s">
        <v>228</v>
      </c>
      <c r="P72" s="99">
        <f t="shared" si="4"/>
        <v>3960000</v>
      </c>
      <c r="Q72" s="88" t="s">
        <v>225</v>
      </c>
      <c r="R72" s="52"/>
      <c r="AE72" s="52"/>
      <c r="AF72" s="334"/>
      <c r="AG72" s="334"/>
      <c r="AH72" s="334"/>
    </row>
    <row r="73" spans="1:34" s="51" customFormat="1" ht="15.95" customHeight="1">
      <c r="A73" s="64"/>
      <c r="B73" s="76"/>
      <c r="C73" s="90"/>
      <c r="D73" s="386"/>
      <c r="E73" s="91"/>
      <c r="F73" s="383"/>
      <c r="G73" s="387"/>
      <c r="H73" s="391"/>
      <c r="I73" s="414" t="s">
        <v>304</v>
      </c>
      <c r="J73" s="99">
        <v>300000</v>
      </c>
      <c r="K73" s="126" t="s">
        <v>225</v>
      </c>
      <c r="L73" s="86" t="s">
        <v>46</v>
      </c>
      <c r="M73" s="85">
        <v>1</v>
      </c>
      <c r="N73" s="85" t="s">
        <v>231</v>
      </c>
      <c r="O73" s="100" t="s">
        <v>228</v>
      </c>
      <c r="P73" s="99">
        <f t="shared" si="4"/>
        <v>300000</v>
      </c>
      <c r="Q73" s="88" t="s">
        <v>225</v>
      </c>
      <c r="R73" s="52"/>
      <c r="AE73" s="52"/>
      <c r="AF73" s="334"/>
      <c r="AG73" s="334"/>
      <c r="AH73" s="334"/>
    </row>
    <row r="74" spans="1:34" s="51" customFormat="1" ht="15.95" customHeight="1">
      <c r="A74" s="64"/>
      <c r="B74" s="76"/>
      <c r="C74" s="244" t="s">
        <v>305</v>
      </c>
      <c r="D74" s="376">
        <v>1440</v>
      </c>
      <c r="E74" s="67">
        <f>+P74/1000</f>
        <v>1800</v>
      </c>
      <c r="F74" s="389">
        <v>6589</v>
      </c>
      <c r="G74" s="377">
        <f>+E74-D74</f>
        <v>360</v>
      </c>
      <c r="H74" s="379">
        <f>+G74/D74*100</f>
        <v>25</v>
      </c>
      <c r="I74" s="407"/>
      <c r="J74" s="73"/>
      <c r="K74" s="130"/>
      <c r="L74" s="74"/>
      <c r="M74" s="75" t="s">
        <v>224</v>
      </c>
      <c r="N74" s="75"/>
      <c r="O74" s="75"/>
      <c r="P74" s="73">
        <f>SUM(P75:P76)</f>
        <v>1800000</v>
      </c>
      <c r="Q74" s="63" t="s">
        <v>225</v>
      </c>
      <c r="R74" s="52"/>
      <c r="AE74" s="52"/>
      <c r="AF74" s="334"/>
      <c r="AG74" s="334"/>
      <c r="AH74" s="334"/>
    </row>
    <row r="75" spans="1:34" s="51" customFormat="1" ht="15.95" customHeight="1">
      <c r="A75" s="64"/>
      <c r="B75" s="76"/>
      <c r="C75" s="263"/>
      <c r="D75" s="381"/>
      <c r="E75" s="78"/>
      <c r="F75" s="390"/>
      <c r="G75" s="382">
        <f>+E75-D75</f>
        <v>0</v>
      </c>
      <c r="H75" s="384" t="e">
        <f>+G75/D75*100</f>
        <v>#DIV/0!</v>
      </c>
      <c r="I75" s="414" t="s">
        <v>306</v>
      </c>
      <c r="J75" s="99">
        <v>100000</v>
      </c>
      <c r="K75" s="126" t="s">
        <v>103</v>
      </c>
      <c r="L75" s="85" t="s">
        <v>46</v>
      </c>
      <c r="M75" s="85">
        <v>12</v>
      </c>
      <c r="N75" s="85" t="s">
        <v>255</v>
      </c>
      <c r="O75" s="100" t="s">
        <v>228</v>
      </c>
      <c r="P75" s="99">
        <f>SUM(J75*M75)</f>
        <v>1200000</v>
      </c>
      <c r="Q75" s="88" t="s">
        <v>225</v>
      </c>
      <c r="R75" s="52"/>
      <c r="AE75" s="52"/>
      <c r="AF75" s="334"/>
      <c r="AG75" s="334"/>
      <c r="AH75" s="334"/>
    </row>
    <row r="76" spans="1:34" s="51" customFormat="1" ht="15.95" customHeight="1">
      <c r="A76" s="426"/>
      <c r="B76" s="402"/>
      <c r="C76" s="408"/>
      <c r="D76" s="386"/>
      <c r="E76" s="91"/>
      <c r="F76" s="393"/>
      <c r="G76" s="387">
        <f>+E76-D76</f>
        <v>0</v>
      </c>
      <c r="H76" s="391" t="e">
        <f>+G76/D76*100</f>
        <v>#DIV/0!</v>
      </c>
      <c r="I76" s="409" t="s">
        <v>307</v>
      </c>
      <c r="J76" s="249">
        <v>100000</v>
      </c>
      <c r="K76" s="404" t="s">
        <v>225</v>
      </c>
      <c r="L76" s="251" t="s">
        <v>46</v>
      </c>
      <c r="M76" s="250">
        <v>6</v>
      </c>
      <c r="N76" s="250" t="s">
        <v>231</v>
      </c>
      <c r="O76" s="252" t="s">
        <v>228</v>
      </c>
      <c r="P76" s="249">
        <f>SUM(J76*M76)</f>
        <v>600000</v>
      </c>
      <c r="Q76" s="253" t="s">
        <v>225</v>
      </c>
      <c r="R76" s="52"/>
      <c r="AE76" s="52"/>
      <c r="AF76" s="334"/>
      <c r="AG76" s="334"/>
      <c r="AH76" s="334"/>
    </row>
    <row r="77" spans="1:34" s="51" customFormat="1" ht="20.100000000000001" customHeight="1">
      <c r="A77" s="39" t="s">
        <v>308</v>
      </c>
      <c r="B77" s="40" t="s">
        <v>220</v>
      </c>
      <c r="C77" s="41"/>
      <c r="D77" s="427">
        <f>SUM(D78:D82)</f>
        <v>4000</v>
      </c>
      <c r="E77" s="42">
        <f>SUM(E78:E82)</f>
        <v>21000</v>
      </c>
      <c r="F77" s="428">
        <f>SUM(F78:F82)</f>
        <v>215364</v>
      </c>
      <c r="G77" s="429">
        <f>+E77-D77</f>
        <v>17000</v>
      </c>
      <c r="H77" s="430">
        <f>+G77/D77*100</f>
        <v>425</v>
      </c>
      <c r="I77" s="414"/>
      <c r="J77" s="99"/>
      <c r="K77" s="126"/>
      <c r="L77" s="85"/>
      <c r="M77" s="85"/>
      <c r="N77" s="85"/>
      <c r="O77" s="85"/>
      <c r="P77" s="431">
        <f>SUM(P78,P80,P82)</f>
        <v>21000000</v>
      </c>
      <c r="Q77" s="50" t="s">
        <v>218</v>
      </c>
      <c r="R77" s="52"/>
      <c r="AE77" s="52"/>
      <c r="AF77" s="334"/>
      <c r="AG77" s="334"/>
      <c r="AH77" s="334"/>
    </row>
    <row r="78" spans="1:34" s="51" customFormat="1" ht="16.5" customHeight="1">
      <c r="A78" s="39" t="s">
        <v>309</v>
      </c>
      <c r="B78" s="53" t="s">
        <v>310</v>
      </c>
      <c r="C78" s="244" t="s">
        <v>310</v>
      </c>
      <c r="D78" s="376">
        <v>0</v>
      </c>
      <c r="E78" s="67">
        <f>+P78/1000</f>
        <v>3000</v>
      </c>
      <c r="F78" s="389">
        <v>290</v>
      </c>
      <c r="G78" s="377">
        <f>+E78-D78</f>
        <v>3000</v>
      </c>
      <c r="H78" s="379" t="s">
        <v>311</v>
      </c>
      <c r="I78" s="432"/>
      <c r="J78" s="73"/>
      <c r="K78" s="130"/>
      <c r="L78" s="107"/>
      <c r="M78" s="74" t="s">
        <v>224</v>
      </c>
      <c r="N78" s="74"/>
      <c r="O78" s="74"/>
      <c r="P78" s="73">
        <f>SUM(P79:P79)</f>
        <v>3000000</v>
      </c>
      <c r="Q78" s="63" t="s">
        <v>225</v>
      </c>
      <c r="R78" s="52"/>
      <c r="AE78" s="52"/>
      <c r="AF78" s="334"/>
      <c r="AG78" s="334"/>
      <c r="AH78" s="334"/>
    </row>
    <row r="79" spans="1:34" s="51" customFormat="1" ht="16.5" customHeight="1">
      <c r="A79" s="64"/>
      <c r="B79" s="76"/>
      <c r="C79" s="408"/>
      <c r="D79" s="386"/>
      <c r="E79" s="91"/>
      <c r="F79" s="393"/>
      <c r="G79" s="387"/>
      <c r="H79" s="391"/>
      <c r="I79" s="433" t="s">
        <v>312</v>
      </c>
      <c r="J79" s="249">
        <v>3000000</v>
      </c>
      <c r="K79" s="404" t="s">
        <v>225</v>
      </c>
      <c r="L79" s="251" t="s">
        <v>46</v>
      </c>
      <c r="M79" s="250">
        <v>1</v>
      </c>
      <c r="N79" s="250" t="s">
        <v>231</v>
      </c>
      <c r="O79" s="252" t="s">
        <v>228</v>
      </c>
      <c r="P79" s="249">
        <f>SUM(J79*M79)</f>
        <v>3000000</v>
      </c>
      <c r="Q79" s="253" t="s">
        <v>225</v>
      </c>
      <c r="R79" s="52"/>
      <c r="AE79" s="52"/>
      <c r="AF79" s="334"/>
      <c r="AG79" s="334"/>
      <c r="AH79" s="334"/>
    </row>
    <row r="80" spans="1:34" s="51" customFormat="1" ht="16.5" customHeight="1">
      <c r="A80" s="64"/>
      <c r="B80" s="76"/>
      <c r="C80" s="66" t="s">
        <v>313</v>
      </c>
      <c r="D80" s="376">
        <v>1000</v>
      </c>
      <c r="E80" s="67">
        <f>+P80/1000</f>
        <v>15000</v>
      </c>
      <c r="F80" s="389">
        <v>80074</v>
      </c>
      <c r="G80" s="377">
        <f>+E80-D80</f>
        <v>14000</v>
      </c>
      <c r="H80" s="379">
        <f>+G80/D80*100</f>
        <v>1400</v>
      </c>
      <c r="I80" s="434"/>
      <c r="J80" s="99"/>
      <c r="K80" s="126"/>
      <c r="L80" s="86"/>
      <c r="M80" s="85" t="s">
        <v>224</v>
      </c>
      <c r="N80" s="85"/>
      <c r="O80" s="85"/>
      <c r="P80" s="99">
        <f>SUM(P81:P81)</f>
        <v>15000000</v>
      </c>
      <c r="Q80" s="88" t="s">
        <v>225</v>
      </c>
      <c r="R80" s="3"/>
      <c r="AE80" s="52"/>
      <c r="AF80" s="334"/>
      <c r="AG80" s="334"/>
      <c r="AH80" s="334"/>
    </row>
    <row r="81" spans="1:34" s="51" customFormat="1" ht="16.5" customHeight="1">
      <c r="A81" s="64"/>
      <c r="B81" s="76"/>
      <c r="C81" s="77"/>
      <c r="D81" s="381"/>
      <c r="E81" s="78"/>
      <c r="F81" s="390"/>
      <c r="G81" s="382"/>
      <c r="H81" s="384"/>
      <c r="I81" s="436" t="s">
        <v>314</v>
      </c>
      <c r="J81" s="99">
        <v>7500000</v>
      </c>
      <c r="K81" s="126" t="s">
        <v>225</v>
      </c>
      <c r="L81" s="86" t="s">
        <v>230</v>
      </c>
      <c r="M81" s="85">
        <v>2</v>
      </c>
      <c r="N81" s="85" t="s">
        <v>231</v>
      </c>
      <c r="O81" s="100" t="s">
        <v>228</v>
      </c>
      <c r="P81" s="99">
        <f>SUM(J81*M81)</f>
        <v>15000000</v>
      </c>
      <c r="Q81" s="88" t="s">
        <v>225</v>
      </c>
      <c r="R81" s="52"/>
      <c r="AE81" s="52"/>
      <c r="AF81" s="334"/>
      <c r="AG81" s="334"/>
      <c r="AH81" s="334"/>
    </row>
    <row r="82" spans="1:34" s="51" customFormat="1" ht="16.5" customHeight="1">
      <c r="A82" s="64"/>
      <c r="B82" s="76"/>
      <c r="C82" s="101" t="s">
        <v>315</v>
      </c>
      <c r="D82" s="376">
        <v>3000</v>
      </c>
      <c r="E82" s="67">
        <f>+P82/1000</f>
        <v>3000</v>
      </c>
      <c r="F82" s="389">
        <v>135000</v>
      </c>
      <c r="G82" s="377">
        <f>+E82-D82</f>
        <v>0</v>
      </c>
      <c r="H82" s="379">
        <f>+G82/D82*100</f>
        <v>0</v>
      </c>
      <c r="I82" s="435"/>
      <c r="J82" s="73"/>
      <c r="K82" s="130"/>
      <c r="L82" s="107"/>
      <c r="M82" s="74" t="s">
        <v>224</v>
      </c>
      <c r="N82" s="74"/>
      <c r="O82" s="74"/>
      <c r="P82" s="73">
        <f>SUM(P83:P83)</f>
        <v>3000000</v>
      </c>
      <c r="Q82" s="63" t="s">
        <v>225</v>
      </c>
      <c r="R82" s="52"/>
      <c r="AE82" s="52"/>
      <c r="AF82" s="334"/>
      <c r="AG82" s="334"/>
      <c r="AH82" s="334"/>
    </row>
    <row r="83" spans="1:34" s="51" customFormat="1" ht="16.5" customHeight="1" thickBot="1">
      <c r="A83" s="266"/>
      <c r="B83" s="76"/>
      <c r="C83" s="104"/>
      <c r="D83" s="381"/>
      <c r="E83" s="78"/>
      <c r="F83" s="390"/>
      <c r="G83" s="382"/>
      <c r="H83" s="384"/>
      <c r="I83" s="436" t="s">
        <v>316</v>
      </c>
      <c r="J83" s="99">
        <v>500000</v>
      </c>
      <c r="K83" s="126" t="s">
        <v>218</v>
      </c>
      <c r="L83" s="86" t="s">
        <v>46</v>
      </c>
      <c r="M83" s="85">
        <v>6</v>
      </c>
      <c r="N83" s="85" t="s">
        <v>233</v>
      </c>
      <c r="O83" s="100" t="s">
        <v>317</v>
      </c>
      <c r="P83" s="99">
        <f>J83*M83</f>
        <v>3000000</v>
      </c>
      <c r="Q83" s="88" t="s">
        <v>225</v>
      </c>
      <c r="R83" s="52"/>
      <c r="AE83" s="52"/>
      <c r="AF83" s="334"/>
      <c r="AG83" s="334"/>
      <c r="AH83" s="334"/>
    </row>
    <row r="84" spans="1:34" ht="20.100000000000001" customHeight="1">
      <c r="A84" s="437" t="s">
        <v>318</v>
      </c>
      <c r="B84" s="438" t="s">
        <v>220</v>
      </c>
      <c r="C84" s="439"/>
      <c r="D84" s="440">
        <f>+D85+D99+D132+D142+D147+D158+D195+D209+D225+D270+D296+D239+D259+D117</f>
        <v>1095096</v>
      </c>
      <c r="E84" s="440">
        <f>+E85+E99+E132+E142+E147+E158+E195+E209+E225+E270+E296+E239+E259+E117</f>
        <v>992123.5</v>
      </c>
      <c r="F84" s="441" t="e">
        <f>+F85+F99+F132+F142+F147+F158+F195+F209+F225+F270+F296+F239+F259+F117</f>
        <v>#REF!</v>
      </c>
      <c r="G84" s="442">
        <f>+E84-D84</f>
        <v>-102972.5</v>
      </c>
      <c r="H84" s="443">
        <f>+G84/D84*100</f>
        <v>-9.4030569009474974</v>
      </c>
      <c r="I84" s="444"/>
      <c r="J84" s="445"/>
      <c r="K84" s="446"/>
      <c r="L84" s="447"/>
      <c r="M84" s="447"/>
      <c r="N84" s="447"/>
      <c r="O84" s="447"/>
      <c r="P84" s="445">
        <f>+P85+P99+P132+P142+P147+P158+P195+P209+P225+P270+P296+P239+P259+P117</f>
        <v>992123500</v>
      </c>
      <c r="Q84" s="448" t="s">
        <v>218</v>
      </c>
    </row>
    <row r="85" spans="1:34" ht="20.100000000000001" customHeight="1">
      <c r="A85" s="366"/>
      <c r="B85" s="449" t="s">
        <v>319</v>
      </c>
      <c r="C85" s="450" t="s">
        <v>222</v>
      </c>
      <c r="D85" s="451">
        <f>SUM(D86:D97)</f>
        <v>106480</v>
      </c>
      <c r="E85" s="158">
        <f>SUM(E86:E97)</f>
        <v>66300</v>
      </c>
      <c r="F85" s="452">
        <f>SUM(F86:F97)</f>
        <v>59008</v>
      </c>
      <c r="G85" s="453">
        <f>+E85-D85</f>
        <v>-40180</v>
      </c>
      <c r="H85" s="454">
        <f>+G85/D85*100</f>
        <v>-37.734785875281744</v>
      </c>
      <c r="I85" s="455"/>
      <c r="J85" s="288"/>
      <c r="K85" s="117"/>
      <c r="L85" s="118"/>
      <c r="M85" s="282" t="s">
        <v>224</v>
      </c>
      <c r="N85" s="282"/>
      <c r="O85" s="282"/>
      <c r="P85" s="288">
        <f>SUM(P86,P89,P93,P97)</f>
        <v>66300000</v>
      </c>
      <c r="Q85" s="169" t="s">
        <v>218</v>
      </c>
    </row>
    <row r="86" spans="1:34" ht="15.95" customHeight="1">
      <c r="A86" s="366"/>
      <c r="B86" s="456"/>
      <c r="C86" s="260" t="s">
        <v>320</v>
      </c>
      <c r="D86" s="457">
        <v>1000</v>
      </c>
      <c r="E86" s="458">
        <f>+P86/1000</f>
        <v>1000</v>
      </c>
      <c r="F86" s="459">
        <v>896</v>
      </c>
      <c r="G86" s="460">
        <f>+E86-D86</f>
        <v>0</v>
      </c>
      <c r="H86" s="461">
        <f>+G86/D86*100</f>
        <v>0</v>
      </c>
      <c r="I86" s="407"/>
      <c r="J86" s="108"/>
      <c r="K86" s="130"/>
      <c r="L86" s="130"/>
      <c r="M86" s="75" t="s">
        <v>224</v>
      </c>
      <c r="N86" s="75"/>
      <c r="O86" s="75"/>
      <c r="P86" s="62">
        <f>SUM(P87:P88)</f>
        <v>1000000</v>
      </c>
      <c r="Q86" s="63" t="s">
        <v>225</v>
      </c>
    </row>
    <row r="87" spans="1:34" ht="15.95" customHeight="1">
      <c r="A87" s="366"/>
      <c r="B87" s="456"/>
      <c r="C87" s="261"/>
      <c r="D87" s="462"/>
      <c r="E87" s="463"/>
      <c r="F87" s="464"/>
      <c r="G87" s="465"/>
      <c r="H87" s="466"/>
      <c r="I87" s="434" t="s">
        <v>321</v>
      </c>
      <c r="J87" s="87">
        <v>300000</v>
      </c>
      <c r="K87" s="126" t="s">
        <v>225</v>
      </c>
      <c r="L87" s="86" t="s">
        <v>46</v>
      </c>
      <c r="M87" s="85">
        <v>1</v>
      </c>
      <c r="N87" s="85" t="s">
        <v>231</v>
      </c>
      <c r="O87" s="100" t="s">
        <v>228</v>
      </c>
      <c r="P87" s="87">
        <f>SUM(J87*M87)</f>
        <v>300000</v>
      </c>
      <c r="Q87" s="88" t="s">
        <v>225</v>
      </c>
    </row>
    <row r="88" spans="1:34" ht="15.95" customHeight="1">
      <c r="A88" s="366"/>
      <c r="B88" s="76"/>
      <c r="C88" s="262"/>
      <c r="D88" s="467"/>
      <c r="E88" s="468"/>
      <c r="F88" s="469"/>
      <c r="G88" s="470">
        <f>+E88-D88</f>
        <v>0</v>
      </c>
      <c r="H88" s="471" t="e">
        <f t="shared" ref="H88:H99" si="5">+G88/D88*100</f>
        <v>#DIV/0!</v>
      </c>
      <c r="I88" s="409" t="s">
        <v>323</v>
      </c>
      <c r="J88" s="472">
        <v>350000</v>
      </c>
      <c r="K88" s="404" t="s">
        <v>225</v>
      </c>
      <c r="L88" s="251" t="s">
        <v>324</v>
      </c>
      <c r="M88" s="250">
        <v>2</v>
      </c>
      <c r="N88" s="250" t="s">
        <v>231</v>
      </c>
      <c r="O88" s="252" t="s">
        <v>228</v>
      </c>
      <c r="P88" s="472">
        <f>SUM(J88*M88)</f>
        <v>700000</v>
      </c>
      <c r="Q88" s="253" t="s">
        <v>225</v>
      </c>
    </row>
    <row r="89" spans="1:34" ht="15.95" customHeight="1">
      <c r="A89" s="366"/>
      <c r="B89" s="76"/>
      <c r="C89" s="473" t="s">
        <v>325</v>
      </c>
      <c r="D89" s="474">
        <v>8100</v>
      </c>
      <c r="E89" s="475">
        <f>+P89/1000</f>
        <v>15000</v>
      </c>
      <c r="F89" s="389">
        <v>8000</v>
      </c>
      <c r="G89" s="476">
        <f>+E89-D89</f>
        <v>6900</v>
      </c>
      <c r="H89" s="477">
        <f t="shared" si="5"/>
        <v>85.18518518518519</v>
      </c>
      <c r="I89" s="392"/>
      <c r="J89" s="108"/>
      <c r="K89" s="130"/>
      <c r="L89" s="107"/>
      <c r="M89" s="75" t="s">
        <v>224</v>
      </c>
      <c r="N89" s="75"/>
      <c r="O89" s="75"/>
      <c r="P89" s="108">
        <f>SUM(P90:P92)</f>
        <v>15000000</v>
      </c>
      <c r="Q89" s="63" t="s">
        <v>218</v>
      </c>
    </row>
    <row r="90" spans="1:34" ht="15.95" customHeight="1">
      <c r="A90" s="366"/>
      <c r="B90" s="76"/>
      <c r="C90" s="478"/>
      <c r="D90" s="479"/>
      <c r="E90" s="480"/>
      <c r="F90" s="390"/>
      <c r="G90" s="481">
        <f>+E90-D90</f>
        <v>0</v>
      </c>
      <c r="H90" s="482" t="e">
        <f t="shared" si="5"/>
        <v>#DIV/0!</v>
      </c>
      <c r="I90" s="414" t="s">
        <v>326</v>
      </c>
      <c r="J90" s="87">
        <v>6000000</v>
      </c>
      <c r="K90" s="126" t="s">
        <v>225</v>
      </c>
      <c r="L90" s="86" t="s">
        <v>324</v>
      </c>
      <c r="M90" s="85">
        <v>2</v>
      </c>
      <c r="N90" s="85" t="s">
        <v>327</v>
      </c>
      <c r="O90" s="100" t="s">
        <v>228</v>
      </c>
      <c r="P90" s="87">
        <f>SUM(J90*M90)</f>
        <v>12000000</v>
      </c>
      <c r="Q90" s="88" t="s">
        <v>225</v>
      </c>
    </row>
    <row r="91" spans="1:34" ht="15.95" customHeight="1">
      <c r="A91" s="366"/>
      <c r="B91" s="76"/>
      <c r="C91" s="478"/>
      <c r="D91" s="479"/>
      <c r="E91" s="480"/>
      <c r="F91" s="390"/>
      <c r="G91" s="481"/>
      <c r="H91" s="482"/>
      <c r="I91" s="414" t="s">
        <v>328</v>
      </c>
      <c r="J91" s="87">
        <v>100000</v>
      </c>
      <c r="K91" s="126" t="s">
        <v>225</v>
      </c>
      <c r="L91" s="86" t="s">
        <v>324</v>
      </c>
      <c r="M91" s="85">
        <v>2</v>
      </c>
      <c r="N91" s="85" t="s">
        <v>296</v>
      </c>
      <c r="O91" s="100" t="s">
        <v>228</v>
      </c>
      <c r="P91" s="87">
        <f>SUM(J91*M91)</f>
        <v>200000</v>
      </c>
      <c r="Q91" s="88" t="s">
        <v>225</v>
      </c>
    </row>
    <row r="92" spans="1:34" ht="15.95" customHeight="1">
      <c r="A92" s="366"/>
      <c r="B92" s="76"/>
      <c r="C92" s="478"/>
      <c r="D92" s="479"/>
      <c r="E92" s="480"/>
      <c r="F92" s="390"/>
      <c r="G92" s="481"/>
      <c r="H92" s="482"/>
      <c r="I92" s="414" t="s">
        <v>329</v>
      </c>
      <c r="J92" s="87">
        <v>2800000</v>
      </c>
      <c r="K92" s="126" t="s">
        <v>225</v>
      </c>
      <c r="L92" s="86" t="s">
        <v>324</v>
      </c>
      <c r="M92" s="85">
        <v>1</v>
      </c>
      <c r="N92" s="85" t="s">
        <v>231</v>
      </c>
      <c r="O92" s="100" t="s">
        <v>228</v>
      </c>
      <c r="P92" s="87">
        <f>SUM(J92*M92)</f>
        <v>2800000</v>
      </c>
      <c r="Q92" s="88" t="s">
        <v>225</v>
      </c>
    </row>
    <row r="93" spans="1:34" ht="15.95" customHeight="1">
      <c r="A93" s="366"/>
      <c r="B93" s="76"/>
      <c r="C93" s="244" t="s">
        <v>330</v>
      </c>
      <c r="D93" s="474">
        <v>50300</v>
      </c>
      <c r="E93" s="475">
        <f>+P93/1000</f>
        <v>50300</v>
      </c>
      <c r="F93" s="389">
        <v>50112</v>
      </c>
      <c r="G93" s="476">
        <f t="shared" ref="G93:G99" si="6">+E93-D93</f>
        <v>0</v>
      </c>
      <c r="H93" s="477">
        <f t="shared" si="5"/>
        <v>0</v>
      </c>
      <c r="I93" s="392"/>
      <c r="J93" s="108"/>
      <c r="K93" s="130"/>
      <c r="L93" s="107"/>
      <c r="M93" s="75" t="s">
        <v>224</v>
      </c>
      <c r="N93" s="75"/>
      <c r="O93" s="75"/>
      <c r="P93" s="108">
        <f>SUM(P94:P96)</f>
        <v>50300000</v>
      </c>
      <c r="Q93" s="63" t="s">
        <v>218</v>
      </c>
    </row>
    <row r="94" spans="1:34" ht="15.95" customHeight="1">
      <c r="A94" s="366"/>
      <c r="B94" s="76"/>
      <c r="C94" s="263"/>
      <c r="D94" s="479"/>
      <c r="E94" s="480"/>
      <c r="F94" s="390"/>
      <c r="G94" s="481">
        <f t="shared" si="6"/>
        <v>0</v>
      </c>
      <c r="H94" s="482" t="e">
        <f t="shared" si="5"/>
        <v>#DIV/0!</v>
      </c>
      <c r="I94" s="400" t="s">
        <v>331</v>
      </c>
      <c r="J94" s="87">
        <v>49800000</v>
      </c>
      <c r="K94" s="126" t="s">
        <v>225</v>
      </c>
      <c r="L94" s="86" t="s">
        <v>324</v>
      </c>
      <c r="M94" s="85">
        <v>1</v>
      </c>
      <c r="N94" s="85" t="s">
        <v>231</v>
      </c>
      <c r="O94" s="85" t="s">
        <v>228</v>
      </c>
      <c r="P94" s="87">
        <f>J94*M94</f>
        <v>49800000</v>
      </c>
      <c r="Q94" s="88" t="s">
        <v>225</v>
      </c>
    </row>
    <row r="95" spans="1:34" ht="15.95" customHeight="1">
      <c r="A95" s="366"/>
      <c r="B95" s="76"/>
      <c r="C95" s="263"/>
      <c r="D95" s="479"/>
      <c r="E95" s="480"/>
      <c r="F95" s="390"/>
      <c r="G95" s="481"/>
      <c r="H95" s="482"/>
      <c r="I95" s="400" t="s">
        <v>332</v>
      </c>
      <c r="J95" s="87">
        <v>30000</v>
      </c>
      <c r="K95" s="126" t="s">
        <v>218</v>
      </c>
      <c r="L95" s="86" t="s">
        <v>324</v>
      </c>
      <c r="M95" s="85">
        <v>10</v>
      </c>
      <c r="N95" s="85" t="s">
        <v>231</v>
      </c>
      <c r="O95" s="85" t="s">
        <v>228</v>
      </c>
      <c r="P95" s="87">
        <f>J95*M95</f>
        <v>300000</v>
      </c>
      <c r="Q95" s="88" t="s">
        <v>225</v>
      </c>
    </row>
    <row r="96" spans="1:34" ht="15.95" customHeight="1">
      <c r="A96" s="366"/>
      <c r="B96" s="76"/>
      <c r="C96" s="263"/>
      <c r="D96" s="479"/>
      <c r="E96" s="480"/>
      <c r="F96" s="390"/>
      <c r="G96" s="481">
        <f t="shared" si="6"/>
        <v>0</v>
      </c>
      <c r="H96" s="482" t="e">
        <f t="shared" si="5"/>
        <v>#DIV/0!</v>
      </c>
      <c r="I96" s="483" t="s">
        <v>333</v>
      </c>
      <c r="J96" s="195">
        <v>200000</v>
      </c>
      <c r="K96" s="181" t="s">
        <v>225</v>
      </c>
      <c r="L96" s="193" t="s">
        <v>334</v>
      </c>
      <c r="M96" s="183">
        <v>1</v>
      </c>
      <c r="N96" s="183" t="s">
        <v>231</v>
      </c>
      <c r="O96" s="194" t="s">
        <v>228</v>
      </c>
      <c r="P96" s="195">
        <f>SUM(J96*M96)</f>
        <v>200000</v>
      </c>
      <c r="Q96" s="185" t="s">
        <v>225</v>
      </c>
    </row>
    <row r="97" spans="1:33" s="334" customFormat="1" ht="15.95" customHeight="1">
      <c r="A97" s="366"/>
      <c r="B97" s="484"/>
      <c r="C97" s="244" t="s">
        <v>335</v>
      </c>
      <c r="D97" s="474">
        <v>47080</v>
      </c>
      <c r="E97" s="475">
        <f>+P97/1000</f>
        <v>0</v>
      </c>
      <c r="F97" s="389">
        <v>0</v>
      </c>
      <c r="G97" s="476">
        <f t="shared" si="6"/>
        <v>-47080</v>
      </c>
      <c r="H97" s="477">
        <f t="shared" si="5"/>
        <v>-100</v>
      </c>
      <c r="I97" s="407"/>
      <c r="J97" s="108"/>
      <c r="K97" s="130"/>
      <c r="L97" s="107"/>
      <c r="M97" s="75" t="s">
        <v>224</v>
      </c>
      <c r="N97" s="75"/>
      <c r="O97" s="75"/>
      <c r="P97" s="108">
        <f>SUM(P98)</f>
        <v>0</v>
      </c>
      <c r="Q97" s="63" t="s">
        <v>218</v>
      </c>
      <c r="R97" s="3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3"/>
    </row>
    <row r="98" spans="1:33" s="334" customFormat="1" ht="15.95" customHeight="1" thickBot="1">
      <c r="A98" s="366"/>
      <c r="B98" s="402"/>
      <c r="C98" s="408"/>
      <c r="D98" s="485"/>
      <c r="E98" s="486"/>
      <c r="F98" s="393"/>
      <c r="G98" s="487">
        <f t="shared" si="6"/>
        <v>0</v>
      </c>
      <c r="H98" s="488" t="e">
        <f t="shared" si="5"/>
        <v>#DIV/0!</v>
      </c>
      <c r="I98" s="409" t="s">
        <v>336</v>
      </c>
      <c r="J98" s="472"/>
      <c r="K98" s="404" t="s">
        <v>225</v>
      </c>
      <c r="L98" s="251" t="s">
        <v>46</v>
      </c>
      <c r="M98" s="250"/>
      <c r="N98" s="250" t="s">
        <v>231</v>
      </c>
      <c r="O98" s="252" t="s">
        <v>228</v>
      </c>
      <c r="P98" s="472">
        <f>SUM(J98*M98)</f>
        <v>0</v>
      </c>
      <c r="Q98" s="253" t="s">
        <v>225</v>
      </c>
      <c r="R98" s="3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3"/>
    </row>
    <row r="99" spans="1:33" s="334" customFormat="1" ht="20.100000000000001" customHeight="1">
      <c r="A99" s="437" t="s">
        <v>318</v>
      </c>
      <c r="B99" s="65" t="s">
        <v>337</v>
      </c>
      <c r="C99" s="489" t="s">
        <v>338</v>
      </c>
      <c r="D99" s="490">
        <f>SUM(D100:D115)</f>
        <v>231485</v>
      </c>
      <c r="E99" s="144">
        <f>SUM(E100:E115)</f>
        <v>140920</v>
      </c>
      <c r="F99" s="491">
        <f>SUM(F100:F115)</f>
        <v>204642</v>
      </c>
      <c r="G99" s="492">
        <f t="shared" si="6"/>
        <v>-90565</v>
      </c>
      <c r="H99" s="493">
        <f t="shared" si="5"/>
        <v>-39.12348532302309</v>
      </c>
      <c r="I99" s="414"/>
      <c r="J99" s="99"/>
      <c r="K99" s="126"/>
      <c r="L99" s="126"/>
      <c r="M99" s="134"/>
      <c r="N99" s="134"/>
      <c r="O99" s="134"/>
      <c r="P99" s="127">
        <f>SUM(P100,P101,P104,P108,P111,P112,P115)</f>
        <v>140920000</v>
      </c>
      <c r="Q99" s="88" t="s">
        <v>218</v>
      </c>
      <c r="R99" s="3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3"/>
    </row>
    <row r="100" spans="1:33" s="334" customFormat="1" ht="15.75" customHeight="1">
      <c r="A100" s="366"/>
      <c r="B100" s="65" t="s">
        <v>339</v>
      </c>
      <c r="C100" s="494" t="s">
        <v>340</v>
      </c>
      <c r="D100" s="495">
        <v>99865</v>
      </c>
      <c r="E100" s="496">
        <f>+P100/1000</f>
        <v>0</v>
      </c>
      <c r="F100" s="378">
        <v>43490</v>
      </c>
      <c r="G100" s="497">
        <f>+E100-D100</f>
        <v>-99865</v>
      </c>
      <c r="H100" s="498">
        <f>+G100/D100*100</f>
        <v>-100</v>
      </c>
      <c r="I100" s="392" t="s">
        <v>341</v>
      </c>
      <c r="J100" s="108"/>
      <c r="K100" s="130"/>
      <c r="L100" s="107"/>
      <c r="M100" s="75" t="s">
        <v>224</v>
      </c>
      <c r="N100" s="75"/>
      <c r="O100" s="75"/>
      <c r="P100" s="62">
        <v>0</v>
      </c>
      <c r="Q100" s="63" t="s">
        <v>225</v>
      </c>
      <c r="R100" s="3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3"/>
    </row>
    <row r="101" spans="1:33" s="334" customFormat="1" ht="15.75" customHeight="1">
      <c r="A101" s="366"/>
      <c r="B101" s="76"/>
      <c r="C101" s="66" t="s">
        <v>342</v>
      </c>
      <c r="D101" s="474">
        <v>57630</v>
      </c>
      <c r="E101" s="475">
        <f>+P101/1000</f>
        <v>63030</v>
      </c>
      <c r="F101" s="389">
        <v>96000</v>
      </c>
      <c r="G101" s="476">
        <f>+E101-D101</f>
        <v>5400</v>
      </c>
      <c r="H101" s="477">
        <f>+G101/D101*100</f>
        <v>9.3701197293076515</v>
      </c>
      <c r="I101" s="407"/>
      <c r="J101" s="108"/>
      <c r="K101" s="130"/>
      <c r="L101" s="107"/>
      <c r="M101" s="75" t="s">
        <v>224</v>
      </c>
      <c r="N101" s="75"/>
      <c r="O101" s="75"/>
      <c r="P101" s="62">
        <f>SUM(P102:P103)</f>
        <v>63030000</v>
      </c>
      <c r="Q101" s="63" t="s">
        <v>225</v>
      </c>
      <c r="R101" s="3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3"/>
    </row>
    <row r="102" spans="1:33" s="334" customFormat="1" ht="15.75" customHeight="1">
      <c r="A102" s="366"/>
      <c r="B102" s="76"/>
      <c r="C102" s="77"/>
      <c r="D102" s="479"/>
      <c r="E102" s="480"/>
      <c r="F102" s="390"/>
      <c r="G102" s="481"/>
      <c r="H102" s="482"/>
      <c r="I102" s="414" t="s">
        <v>343</v>
      </c>
      <c r="J102" s="87">
        <v>10000</v>
      </c>
      <c r="K102" s="126" t="s">
        <v>218</v>
      </c>
      <c r="L102" s="86" t="s">
        <v>46</v>
      </c>
      <c r="M102" s="85">
        <v>3</v>
      </c>
      <c r="N102" s="85" t="s">
        <v>233</v>
      </c>
      <c r="O102" s="85" t="s">
        <v>317</v>
      </c>
      <c r="P102" s="127">
        <f>SUM(J102*M102)</f>
        <v>30000</v>
      </c>
      <c r="Q102" s="88" t="s">
        <v>218</v>
      </c>
      <c r="R102" s="3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3"/>
    </row>
    <row r="103" spans="1:33" s="334" customFormat="1" ht="15.75" customHeight="1">
      <c r="A103" s="366"/>
      <c r="B103" s="76"/>
      <c r="C103" s="90"/>
      <c r="D103" s="485"/>
      <c r="E103" s="486"/>
      <c r="F103" s="393"/>
      <c r="G103" s="487"/>
      <c r="H103" s="488"/>
      <c r="I103" s="740" t="s">
        <v>344</v>
      </c>
      <c r="J103" s="211">
        <v>15750000</v>
      </c>
      <c r="K103" s="610" t="s">
        <v>225</v>
      </c>
      <c r="L103" s="213" t="s">
        <v>46</v>
      </c>
      <c r="M103" s="212">
        <v>4</v>
      </c>
      <c r="N103" s="212" t="s">
        <v>231</v>
      </c>
      <c r="O103" s="214" t="s">
        <v>228</v>
      </c>
      <c r="P103" s="211">
        <f>SUM(J103*M103)</f>
        <v>63000000</v>
      </c>
      <c r="Q103" s="215" t="s">
        <v>225</v>
      </c>
      <c r="R103" s="3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3"/>
      <c r="AG103" s="334" t="s">
        <v>345</v>
      </c>
    </row>
    <row r="104" spans="1:33" s="334" customFormat="1" ht="15.75" customHeight="1">
      <c r="A104" s="366"/>
      <c r="B104" s="76"/>
      <c r="C104" s="241" t="s">
        <v>346</v>
      </c>
      <c r="D104" s="499">
        <v>12930</v>
      </c>
      <c r="E104" s="500">
        <f>+P104/1000</f>
        <v>16830</v>
      </c>
      <c r="F104" s="397">
        <v>11052</v>
      </c>
      <c r="G104" s="501">
        <f t="shared" ref="G104:G115" si="7">+E104-D104</f>
        <v>3900</v>
      </c>
      <c r="H104" s="502">
        <f t="shared" ref="H104:H115" si="8">+G104/D104*100</f>
        <v>30.162412993039446</v>
      </c>
      <c r="I104" s="392"/>
      <c r="J104" s="108"/>
      <c r="K104" s="130"/>
      <c r="L104" s="107"/>
      <c r="M104" s="75" t="s">
        <v>224</v>
      </c>
      <c r="N104" s="75"/>
      <c r="O104" s="75"/>
      <c r="P104" s="108">
        <f>SUM(P105:P107)</f>
        <v>16830000</v>
      </c>
      <c r="Q104" s="63" t="s">
        <v>218</v>
      </c>
      <c r="R104" s="3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3"/>
    </row>
    <row r="105" spans="1:33" s="334" customFormat="1" ht="15.75" customHeight="1">
      <c r="A105" s="366"/>
      <c r="B105" s="76"/>
      <c r="C105" s="241"/>
      <c r="D105" s="499"/>
      <c r="E105" s="500"/>
      <c r="F105" s="397"/>
      <c r="G105" s="501">
        <f t="shared" si="7"/>
        <v>0</v>
      </c>
      <c r="H105" s="502" t="e">
        <f t="shared" si="8"/>
        <v>#DIV/0!</v>
      </c>
      <c r="I105" s="400" t="s">
        <v>347</v>
      </c>
      <c r="J105" s="87">
        <v>10000</v>
      </c>
      <c r="K105" s="126" t="s">
        <v>225</v>
      </c>
      <c r="L105" s="86" t="s">
        <v>334</v>
      </c>
      <c r="M105" s="85">
        <v>3</v>
      </c>
      <c r="N105" s="85" t="s">
        <v>231</v>
      </c>
      <c r="O105" s="85" t="s">
        <v>228</v>
      </c>
      <c r="P105" s="87">
        <f>SUM(J105*M105)</f>
        <v>30000</v>
      </c>
      <c r="Q105" s="88" t="s">
        <v>225</v>
      </c>
      <c r="R105" s="3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3"/>
    </row>
    <row r="106" spans="1:33" s="334" customFormat="1" ht="15.75" customHeight="1">
      <c r="A106" s="366"/>
      <c r="B106" s="76"/>
      <c r="C106" s="241"/>
      <c r="D106" s="499"/>
      <c r="E106" s="500"/>
      <c r="F106" s="397"/>
      <c r="G106" s="501"/>
      <c r="H106" s="502"/>
      <c r="I106" s="400" t="s">
        <v>348</v>
      </c>
      <c r="J106" s="87">
        <v>900000</v>
      </c>
      <c r="K106" s="126" t="s">
        <v>225</v>
      </c>
      <c r="L106" s="86" t="s">
        <v>46</v>
      </c>
      <c r="M106" s="85">
        <v>2</v>
      </c>
      <c r="N106" s="85" t="s">
        <v>231</v>
      </c>
      <c r="O106" s="85" t="s">
        <v>228</v>
      </c>
      <c r="P106" s="87">
        <f>SUM(J106*M106)</f>
        <v>1800000</v>
      </c>
      <c r="Q106" s="88" t="s">
        <v>225</v>
      </c>
      <c r="R106" s="3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3"/>
    </row>
    <row r="107" spans="1:33" s="334" customFormat="1" ht="15.75" customHeight="1">
      <c r="A107" s="366"/>
      <c r="B107" s="76"/>
      <c r="C107" s="241"/>
      <c r="D107" s="499"/>
      <c r="E107" s="500"/>
      <c r="F107" s="397"/>
      <c r="G107" s="501"/>
      <c r="H107" s="502"/>
      <c r="I107" s="400" t="s">
        <v>349</v>
      </c>
      <c r="J107" s="87">
        <v>1500000</v>
      </c>
      <c r="K107" s="126" t="s">
        <v>218</v>
      </c>
      <c r="L107" s="86" t="s">
        <v>46</v>
      </c>
      <c r="M107" s="85">
        <v>10</v>
      </c>
      <c r="N107" s="85" t="s">
        <v>231</v>
      </c>
      <c r="O107" s="85"/>
      <c r="P107" s="87">
        <f>SUM(J107*M107)</f>
        <v>15000000</v>
      </c>
      <c r="Q107" s="88" t="s">
        <v>225</v>
      </c>
      <c r="R107" s="3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3"/>
    </row>
    <row r="108" spans="1:33" s="334" customFormat="1" ht="15.95" customHeight="1">
      <c r="A108" s="503"/>
      <c r="B108" s="65"/>
      <c r="C108" s="241" t="s">
        <v>350</v>
      </c>
      <c r="D108" s="499">
        <v>18030</v>
      </c>
      <c r="E108" s="500">
        <f>+P108/1000</f>
        <v>18030</v>
      </c>
      <c r="F108" s="397">
        <v>20000</v>
      </c>
      <c r="G108" s="501">
        <f t="shared" si="7"/>
        <v>0</v>
      </c>
      <c r="H108" s="502">
        <f t="shared" si="8"/>
        <v>0</v>
      </c>
      <c r="I108" s="392"/>
      <c r="J108" s="108"/>
      <c r="K108" s="130"/>
      <c r="L108" s="107"/>
      <c r="M108" s="75" t="s">
        <v>224</v>
      </c>
      <c r="N108" s="75"/>
      <c r="O108" s="75"/>
      <c r="P108" s="108">
        <f>SUM(P109:P110)</f>
        <v>18030000</v>
      </c>
      <c r="Q108" s="63" t="s">
        <v>218</v>
      </c>
      <c r="R108" s="3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3"/>
    </row>
    <row r="109" spans="1:33" s="334" customFormat="1" ht="15.95" customHeight="1">
      <c r="A109" s="366"/>
      <c r="B109" s="65"/>
      <c r="C109" s="241"/>
      <c r="D109" s="499"/>
      <c r="E109" s="500"/>
      <c r="F109" s="397"/>
      <c r="G109" s="501">
        <f t="shared" si="7"/>
        <v>0</v>
      </c>
      <c r="H109" s="502" t="e">
        <f t="shared" si="8"/>
        <v>#DIV/0!</v>
      </c>
      <c r="I109" s="400" t="s">
        <v>351</v>
      </c>
      <c r="J109" s="87">
        <v>10000</v>
      </c>
      <c r="K109" s="126" t="s">
        <v>225</v>
      </c>
      <c r="L109" s="86" t="s">
        <v>46</v>
      </c>
      <c r="M109" s="85">
        <v>3</v>
      </c>
      <c r="N109" s="85" t="s">
        <v>231</v>
      </c>
      <c r="O109" s="100" t="s">
        <v>228</v>
      </c>
      <c r="P109" s="87">
        <f>SUM(J109*M109)</f>
        <v>30000</v>
      </c>
      <c r="Q109" s="88" t="s">
        <v>225</v>
      </c>
      <c r="R109" s="3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3"/>
    </row>
    <row r="110" spans="1:33" s="334" customFormat="1" ht="15.95" customHeight="1">
      <c r="A110" s="366"/>
      <c r="B110" s="504"/>
      <c r="C110" s="241"/>
      <c r="D110" s="499"/>
      <c r="E110" s="500"/>
      <c r="F110" s="397"/>
      <c r="G110" s="501"/>
      <c r="H110" s="502"/>
      <c r="I110" s="400" t="s">
        <v>352</v>
      </c>
      <c r="J110" s="87">
        <v>9000000</v>
      </c>
      <c r="K110" s="126" t="s">
        <v>225</v>
      </c>
      <c r="L110" s="86" t="s">
        <v>46</v>
      </c>
      <c r="M110" s="85">
        <v>2</v>
      </c>
      <c r="N110" s="85" t="s">
        <v>231</v>
      </c>
      <c r="O110" s="100" t="s">
        <v>228</v>
      </c>
      <c r="P110" s="87">
        <f>SUM(J110*M110)</f>
        <v>18000000</v>
      </c>
      <c r="Q110" s="88" t="s">
        <v>225</v>
      </c>
      <c r="R110" s="3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3"/>
    </row>
    <row r="111" spans="1:33" s="334" customFormat="1" ht="18.75" customHeight="1">
      <c r="A111" s="366"/>
      <c r="B111" s="76"/>
      <c r="C111" s="505" t="s">
        <v>353</v>
      </c>
      <c r="D111" s="506">
        <v>24000</v>
      </c>
      <c r="E111" s="507">
        <f>+P111/1000</f>
        <v>24000</v>
      </c>
      <c r="F111" s="508">
        <v>16000</v>
      </c>
      <c r="G111" s="509">
        <f t="shared" si="7"/>
        <v>0</v>
      </c>
      <c r="H111" s="510">
        <f t="shared" si="8"/>
        <v>0</v>
      </c>
      <c r="I111" s="455" t="s">
        <v>352</v>
      </c>
      <c r="J111" s="291">
        <v>6000000</v>
      </c>
      <c r="K111" s="117" t="s">
        <v>225</v>
      </c>
      <c r="L111" s="289" t="s">
        <v>46</v>
      </c>
      <c r="M111" s="118">
        <v>4</v>
      </c>
      <c r="N111" s="118" t="s">
        <v>231</v>
      </c>
      <c r="O111" s="290" t="s">
        <v>228</v>
      </c>
      <c r="P111" s="291">
        <f>SUM(J111*M111)</f>
        <v>24000000</v>
      </c>
      <c r="Q111" s="169" t="s">
        <v>225</v>
      </c>
      <c r="R111" s="3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3"/>
    </row>
    <row r="112" spans="1:33" s="334" customFormat="1" ht="15.95" customHeight="1">
      <c r="A112" s="366"/>
      <c r="B112" s="76"/>
      <c r="C112" s="244" t="s">
        <v>354</v>
      </c>
      <c r="D112" s="474">
        <v>18030</v>
      </c>
      <c r="E112" s="475">
        <f>+P112/1000</f>
        <v>18030</v>
      </c>
      <c r="F112" s="389">
        <v>18100</v>
      </c>
      <c r="G112" s="476">
        <f t="shared" si="7"/>
        <v>0</v>
      </c>
      <c r="H112" s="477">
        <f t="shared" si="8"/>
        <v>0</v>
      </c>
      <c r="I112" s="407"/>
      <c r="J112" s="108"/>
      <c r="K112" s="130"/>
      <c r="L112" s="107"/>
      <c r="M112" s="75" t="s">
        <v>224</v>
      </c>
      <c r="N112" s="75"/>
      <c r="O112" s="75"/>
      <c r="P112" s="108">
        <f>SUM(P113:P114)</f>
        <v>18030000</v>
      </c>
      <c r="Q112" s="63" t="s">
        <v>218</v>
      </c>
      <c r="R112" s="3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3"/>
    </row>
    <row r="113" spans="1:34" s="3" customFormat="1" ht="15.95" customHeight="1">
      <c r="A113" s="366"/>
      <c r="B113" s="76"/>
      <c r="C113" s="263"/>
      <c r="D113" s="479"/>
      <c r="E113" s="480"/>
      <c r="F113" s="390"/>
      <c r="G113" s="481">
        <f t="shared" si="7"/>
        <v>0</v>
      </c>
      <c r="H113" s="482" t="e">
        <f t="shared" si="8"/>
        <v>#DIV/0!</v>
      </c>
      <c r="I113" s="414" t="s">
        <v>351</v>
      </c>
      <c r="J113" s="87">
        <v>10000</v>
      </c>
      <c r="K113" s="126" t="s">
        <v>225</v>
      </c>
      <c r="L113" s="86" t="s">
        <v>46</v>
      </c>
      <c r="M113" s="85">
        <v>3</v>
      </c>
      <c r="N113" s="85" t="s">
        <v>231</v>
      </c>
      <c r="O113" s="100" t="s">
        <v>228</v>
      </c>
      <c r="P113" s="87">
        <f>SUM(J113*M113)</f>
        <v>30000</v>
      </c>
      <c r="Q113" s="88" t="s">
        <v>225</v>
      </c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F113" s="334"/>
      <c r="AG113" s="334"/>
      <c r="AH113" s="334"/>
    </row>
    <row r="114" spans="1:34" s="3" customFormat="1" ht="15.95" customHeight="1">
      <c r="A114" s="366"/>
      <c r="B114" s="76"/>
      <c r="C114" s="408"/>
      <c r="D114" s="485"/>
      <c r="E114" s="486"/>
      <c r="F114" s="393"/>
      <c r="G114" s="487">
        <f t="shared" si="7"/>
        <v>0</v>
      </c>
      <c r="H114" s="488" t="e">
        <f t="shared" si="8"/>
        <v>#DIV/0!</v>
      </c>
      <c r="I114" s="409" t="s">
        <v>344</v>
      </c>
      <c r="J114" s="472">
        <v>4500000</v>
      </c>
      <c r="K114" s="404" t="s">
        <v>225</v>
      </c>
      <c r="L114" s="251" t="s">
        <v>46</v>
      </c>
      <c r="M114" s="250">
        <v>4</v>
      </c>
      <c r="N114" s="250" t="s">
        <v>231</v>
      </c>
      <c r="O114" s="252" t="s">
        <v>228</v>
      </c>
      <c r="P114" s="472">
        <f>SUM(J114*M114)</f>
        <v>18000000</v>
      </c>
      <c r="Q114" s="253" t="s">
        <v>225</v>
      </c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F114" s="334"/>
      <c r="AG114" s="334"/>
      <c r="AH114" s="334"/>
    </row>
    <row r="115" spans="1:34" s="3" customFormat="1" ht="15.95" customHeight="1">
      <c r="A115" s="366"/>
      <c r="B115" s="76"/>
      <c r="C115" s="66" t="s">
        <v>355</v>
      </c>
      <c r="D115" s="474">
        <v>1000</v>
      </c>
      <c r="E115" s="475">
        <f>+P115/1000</f>
        <v>1000</v>
      </c>
      <c r="F115" s="389">
        <v>0</v>
      </c>
      <c r="G115" s="476">
        <f t="shared" si="7"/>
        <v>0</v>
      </c>
      <c r="H115" s="477">
        <f t="shared" si="8"/>
        <v>0</v>
      </c>
      <c r="I115" s="407"/>
      <c r="J115" s="108"/>
      <c r="K115" s="130"/>
      <c r="L115" s="107"/>
      <c r="M115" s="75" t="s">
        <v>224</v>
      </c>
      <c r="N115" s="75"/>
      <c r="O115" s="75"/>
      <c r="P115" s="108">
        <f>SUM(P116:P116)</f>
        <v>1000000</v>
      </c>
      <c r="Q115" s="63" t="s">
        <v>218</v>
      </c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F115" s="334"/>
      <c r="AG115" s="334"/>
      <c r="AH115" s="334"/>
    </row>
    <row r="116" spans="1:34" s="3" customFormat="1" ht="15.95" customHeight="1">
      <c r="A116" s="366"/>
      <c r="B116" s="76"/>
      <c r="C116" s="77"/>
      <c r="D116" s="479"/>
      <c r="E116" s="480"/>
      <c r="F116" s="390"/>
      <c r="G116" s="481"/>
      <c r="H116" s="482"/>
      <c r="I116" s="414" t="s">
        <v>356</v>
      </c>
      <c r="J116" s="87">
        <v>1000000</v>
      </c>
      <c r="K116" s="126" t="s">
        <v>225</v>
      </c>
      <c r="L116" s="86" t="s">
        <v>46</v>
      </c>
      <c r="M116" s="85">
        <v>1</v>
      </c>
      <c r="N116" s="85" t="s">
        <v>231</v>
      </c>
      <c r="O116" s="100" t="s">
        <v>228</v>
      </c>
      <c r="P116" s="87">
        <f>SUM(J116*M116)</f>
        <v>1000000</v>
      </c>
      <c r="Q116" s="88" t="s">
        <v>225</v>
      </c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F116" s="334"/>
      <c r="AG116" s="334"/>
      <c r="AH116" s="334"/>
    </row>
    <row r="117" spans="1:34" s="3" customFormat="1" ht="20.100000000000001" customHeight="1">
      <c r="A117" s="366"/>
      <c r="B117" s="511" t="s">
        <v>357</v>
      </c>
      <c r="C117" s="157" t="s">
        <v>222</v>
      </c>
      <c r="D117" s="451">
        <f>SUM(D118:D130)</f>
        <v>31688</v>
      </c>
      <c r="E117" s="158">
        <f>SUM(E118:E131)</f>
        <v>41600</v>
      </c>
      <c r="F117" s="512">
        <f>SUM(F118:F130)</f>
        <v>38323</v>
      </c>
      <c r="G117" s="453">
        <f t="shared" ref="G117:G125" si="9">+E117-D117</f>
        <v>9912</v>
      </c>
      <c r="H117" s="454">
        <f t="shared" ref="H117:H131" si="10">+G117/D117*100</f>
        <v>31.279979803080032</v>
      </c>
      <c r="I117" s="455"/>
      <c r="J117" s="288"/>
      <c r="K117" s="117"/>
      <c r="L117" s="289"/>
      <c r="M117" s="118"/>
      <c r="N117" s="118"/>
      <c r="O117" s="290"/>
      <c r="P117" s="288">
        <f>SUM(P118,P123,P126,P128,P130)</f>
        <v>41600000</v>
      </c>
      <c r="Q117" s="169" t="s">
        <v>218</v>
      </c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F117" s="334"/>
      <c r="AG117" s="334"/>
      <c r="AH117" s="334"/>
    </row>
    <row r="118" spans="1:34" s="3" customFormat="1" ht="15.95" customHeight="1">
      <c r="A118" s="366"/>
      <c r="B118" s="513"/>
      <c r="C118" s="260" t="s">
        <v>358</v>
      </c>
      <c r="D118" s="474">
        <v>27138</v>
      </c>
      <c r="E118" s="475">
        <f>+P118/1000</f>
        <v>35000</v>
      </c>
      <c r="F118" s="389">
        <v>20544</v>
      </c>
      <c r="G118" s="476">
        <f t="shared" si="9"/>
        <v>7862</v>
      </c>
      <c r="H118" s="514">
        <f>+G118/D118*100</f>
        <v>28.970447343208782</v>
      </c>
      <c r="I118" s="414"/>
      <c r="J118" s="87"/>
      <c r="K118" s="126"/>
      <c r="L118" s="126"/>
      <c r="M118" s="134" t="s">
        <v>224</v>
      </c>
      <c r="N118" s="134"/>
      <c r="O118" s="134"/>
      <c r="P118" s="127">
        <f>SUM(P119:P122)</f>
        <v>35000000</v>
      </c>
      <c r="Q118" s="88" t="s">
        <v>225</v>
      </c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F118" s="334"/>
      <c r="AG118" s="334"/>
      <c r="AH118" s="334"/>
    </row>
    <row r="119" spans="1:34" s="3" customFormat="1" ht="15.95" customHeight="1">
      <c r="A119" s="366"/>
      <c r="B119" s="513"/>
      <c r="C119" s="515"/>
      <c r="D119" s="479"/>
      <c r="E119" s="480"/>
      <c r="F119" s="390"/>
      <c r="G119" s="481">
        <f t="shared" si="9"/>
        <v>0</v>
      </c>
      <c r="H119" s="516" t="e">
        <f t="shared" si="10"/>
        <v>#DIV/0!</v>
      </c>
      <c r="I119" s="434" t="s">
        <v>359</v>
      </c>
      <c r="J119" s="87">
        <v>700000</v>
      </c>
      <c r="K119" s="126" t="s">
        <v>225</v>
      </c>
      <c r="L119" s="86" t="s">
        <v>46</v>
      </c>
      <c r="M119" s="85">
        <v>2</v>
      </c>
      <c r="N119" s="85" t="s">
        <v>231</v>
      </c>
      <c r="O119" s="100" t="s">
        <v>228</v>
      </c>
      <c r="P119" s="87">
        <f>SUM(J119*M119)</f>
        <v>1400000</v>
      </c>
      <c r="Q119" s="88" t="s">
        <v>225</v>
      </c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F119" s="334"/>
      <c r="AG119" s="334"/>
      <c r="AH119" s="334"/>
    </row>
    <row r="120" spans="1:34" s="3" customFormat="1" ht="15.95" customHeight="1">
      <c r="A120" s="366"/>
      <c r="B120" s="76"/>
      <c r="C120" s="515"/>
      <c r="D120" s="479"/>
      <c r="E120" s="480"/>
      <c r="F120" s="390"/>
      <c r="G120" s="481">
        <f t="shared" si="9"/>
        <v>0</v>
      </c>
      <c r="H120" s="516" t="e">
        <f t="shared" si="10"/>
        <v>#DIV/0!</v>
      </c>
      <c r="I120" s="434" t="s">
        <v>360</v>
      </c>
      <c r="J120" s="87">
        <v>3500000</v>
      </c>
      <c r="K120" s="126" t="s">
        <v>225</v>
      </c>
      <c r="L120" s="86" t="s">
        <v>46</v>
      </c>
      <c r="M120" s="85">
        <v>1</v>
      </c>
      <c r="N120" s="85" t="s">
        <v>231</v>
      </c>
      <c r="O120" s="100" t="s">
        <v>228</v>
      </c>
      <c r="P120" s="87">
        <f>SUM(J120*M120)</f>
        <v>3500000</v>
      </c>
      <c r="Q120" s="88" t="s">
        <v>225</v>
      </c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F120" s="334"/>
      <c r="AG120" s="334"/>
      <c r="AH120" s="334"/>
    </row>
    <row r="121" spans="1:34" s="3" customFormat="1" ht="15.95" customHeight="1">
      <c r="A121" s="366"/>
      <c r="B121" s="76"/>
      <c r="C121" s="515"/>
      <c r="D121" s="479"/>
      <c r="E121" s="480"/>
      <c r="F121" s="390"/>
      <c r="G121" s="481">
        <f t="shared" si="9"/>
        <v>0</v>
      </c>
      <c r="H121" s="516" t="e">
        <f t="shared" si="10"/>
        <v>#DIV/0!</v>
      </c>
      <c r="I121" s="434" t="s">
        <v>361</v>
      </c>
      <c r="J121" s="87">
        <v>29750000</v>
      </c>
      <c r="K121" s="126" t="s">
        <v>225</v>
      </c>
      <c r="L121" s="86" t="s">
        <v>46</v>
      </c>
      <c r="M121" s="85">
        <v>1</v>
      </c>
      <c r="N121" s="85" t="s">
        <v>231</v>
      </c>
      <c r="O121" s="100" t="s">
        <v>228</v>
      </c>
      <c r="P121" s="87">
        <f>SUM(J121*M121)</f>
        <v>29750000</v>
      </c>
      <c r="Q121" s="88" t="s">
        <v>225</v>
      </c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F121" s="334"/>
      <c r="AG121" s="334"/>
      <c r="AH121" s="334"/>
    </row>
    <row r="122" spans="1:34" s="3" customFormat="1" ht="15.95" customHeight="1">
      <c r="A122" s="366"/>
      <c r="B122" s="76" t="s">
        <v>206</v>
      </c>
      <c r="C122" s="515"/>
      <c r="D122" s="479"/>
      <c r="E122" s="480"/>
      <c r="F122" s="393"/>
      <c r="G122" s="481">
        <f t="shared" si="9"/>
        <v>0</v>
      </c>
      <c r="H122" s="516" t="e">
        <f t="shared" si="10"/>
        <v>#DIV/0!</v>
      </c>
      <c r="I122" s="409" t="s">
        <v>362</v>
      </c>
      <c r="J122" s="472">
        <v>350000</v>
      </c>
      <c r="K122" s="404" t="s">
        <v>225</v>
      </c>
      <c r="L122" s="251" t="s">
        <v>46</v>
      </c>
      <c r="M122" s="250">
        <v>1</v>
      </c>
      <c r="N122" s="250" t="s">
        <v>231</v>
      </c>
      <c r="O122" s="252" t="s">
        <v>228</v>
      </c>
      <c r="P122" s="472">
        <f>SUM(J122*M122)</f>
        <v>350000</v>
      </c>
      <c r="Q122" s="253" t="s">
        <v>225</v>
      </c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F122" s="334"/>
      <c r="AG122" s="334"/>
      <c r="AH122" s="334"/>
    </row>
    <row r="123" spans="1:34" s="3" customFormat="1" ht="15.95" customHeight="1">
      <c r="A123" s="366"/>
      <c r="B123" s="76"/>
      <c r="C123" s="101" t="s">
        <v>363</v>
      </c>
      <c r="D123" s="474">
        <v>3200</v>
      </c>
      <c r="E123" s="475">
        <f>+P123/1000</f>
        <v>5000</v>
      </c>
      <c r="F123" s="389">
        <v>0</v>
      </c>
      <c r="G123" s="476">
        <f>+E123-D123</f>
        <v>1800</v>
      </c>
      <c r="H123" s="514">
        <f>+G123/D123*100</f>
        <v>56.25</v>
      </c>
      <c r="I123" s="72"/>
      <c r="J123" s="108"/>
      <c r="K123" s="130"/>
      <c r="L123" s="107"/>
      <c r="M123" s="75" t="s">
        <v>224</v>
      </c>
      <c r="N123" s="75"/>
      <c r="O123" s="75"/>
      <c r="P123" s="108">
        <f>SUM(P124:P125)</f>
        <v>5000000</v>
      </c>
      <c r="Q123" s="63" t="s">
        <v>218</v>
      </c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F123" s="334"/>
      <c r="AG123" s="334"/>
      <c r="AH123" s="334"/>
    </row>
    <row r="124" spans="1:34" s="3" customFormat="1" ht="15.95" customHeight="1">
      <c r="A124" s="366"/>
      <c r="B124" s="76"/>
      <c r="C124" s="104"/>
      <c r="D124" s="479"/>
      <c r="E124" s="480"/>
      <c r="F124" s="390"/>
      <c r="G124" s="481">
        <f t="shared" si="9"/>
        <v>0</v>
      </c>
      <c r="H124" s="517" t="e">
        <f t="shared" si="10"/>
        <v>#DIV/0!</v>
      </c>
      <c r="I124" s="414" t="s">
        <v>364</v>
      </c>
      <c r="J124" s="87">
        <v>3000000</v>
      </c>
      <c r="K124" s="126" t="s">
        <v>225</v>
      </c>
      <c r="L124" s="86" t="s">
        <v>46</v>
      </c>
      <c r="M124" s="85">
        <v>1</v>
      </c>
      <c r="N124" s="85" t="s">
        <v>231</v>
      </c>
      <c r="O124" s="100" t="s">
        <v>228</v>
      </c>
      <c r="P124" s="87">
        <f>SUM(J124*M124)</f>
        <v>3000000</v>
      </c>
      <c r="Q124" s="88" t="s">
        <v>225</v>
      </c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F124" s="334"/>
      <c r="AG124" s="334"/>
      <c r="AH124" s="334"/>
    </row>
    <row r="125" spans="1:34" s="3" customFormat="1" ht="15.95" customHeight="1">
      <c r="A125" s="366"/>
      <c r="B125" s="76"/>
      <c r="C125" s="104"/>
      <c r="D125" s="479"/>
      <c r="E125" s="480"/>
      <c r="F125" s="393"/>
      <c r="G125" s="481">
        <f t="shared" si="9"/>
        <v>0</v>
      </c>
      <c r="H125" s="517" t="e">
        <f t="shared" si="10"/>
        <v>#DIV/0!</v>
      </c>
      <c r="I125" s="414" t="s">
        <v>365</v>
      </c>
      <c r="J125" s="87">
        <v>200000</v>
      </c>
      <c r="K125" s="126" t="s">
        <v>225</v>
      </c>
      <c r="L125" s="86" t="s">
        <v>46</v>
      </c>
      <c r="M125" s="85">
        <v>10</v>
      </c>
      <c r="N125" s="85" t="s">
        <v>231</v>
      </c>
      <c r="O125" s="100" t="s">
        <v>228</v>
      </c>
      <c r="P125" s="87">
        <f>SUM(J125*M125)</f>
        <v>2000000</v>
      </c>
      <c r="Q125" s="88" t="s">
        <v>225</v>
      </c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F125" s="334"/>
      <c r="AG125" s="334"/>
      <c r="AH125" s="334"/>
    </row>
    <row r="126" spans="1:34" s="3" customFormat="1" ht="15.95" customHeight="1">
      <c r="A126" s="366"/>
      <c r="B126" s="76"/>
      <c r="C126" s="101" t="s">
        <v>366</v>
      </c>
      <c r="D126" s="457">
        <v>150</v>
      </c>
      <c r="E126" s="475">
        <f>P126/1000</f>
        <v>300</v>
      </c>
      <c r="F126" s="389">
        <v>0</v>
      </c>
      <c r="G126" s="476">
        <f>+E126-D126</f>
        <v>150</v>
      </c>
      <c r="H126" s="514">
        <f t="shared" si="10"/>
        <v>100</v>
      </c>
      <c r="I126" s="72"/>
      <c r="J126" s="108"/>
      <c r="K126" s="130"/>
      <c r="L126" s="107"/>
      <c r="M126" s="75" t="s">
        <v>224</v>
      </c>
      <c r="N126" s="75"/>
      <c r="O126" s="75"/>
      <c r="P126" s="108">
        <f>SUM(P127:P127)</f>
        <v>300000</v>
      </c>
      <c r="Q126" s="63" t="s">
        <v>218</v>
      </c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F126" s="334"/>
      <c r="AG126" s="334"/>
      <c r="AH126" s="334"/>
    </row>
    <row r="127" spans="1:34" s="3" customFormat="1" ht="15.95" customHeight="1">
      <c r="A127" s="366"/>
      <c r="B127" s="76"/>
      <c r="C127" s="518"/>
      <c r="D127" s="467"/>
      <c r="E127" s="486"/>
      <c r="F127" s="393"/>
      <c r="G127" s="487"/>
      <c r="H127" s="519" t="e">
        <f t="shared" si="10"/>
        <v>#DIV/0!</v>
      </c>
      <c r="I127" s="83" t="s">
        <v>367</v>
      </c>
      <c r="J127" s="87">
        <v>150000</v>
      </c>
      <c r="K127" s="126" t="s">
        <v>218</v>
      </c>
      <c r="L127" s="86" t="s">
        <v>46</v>
      </c>
      <c r="M127" s="85">
        <v>2</v>
      </c>
      <c r="N127" s="85" t="s">
        <v>233</v>
      </c>
      <c r="O127" s="741" t="s">
        <v>317</v>
      </c>
      <c r="P127" s="87">
        <f>+J127*M127</f>
        <v>300000</v>
      </c>
      <c r="Q127" s="88" t="s">
        <v>218</v>
      </c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F127" s="334"/>
      <c r="AG127" s="334"/>
      <c r="AH127" s="334"/>
    </row>
    <row r="128" spans="1:34" s="3" customFormat="1" ht="15.95" customHeight="1">
      <c r="A128" s="366"/>
      <c r="B128" s="76"/>
      <c r="C128" s="66" t="s">
        <v>368</v>
      </c>
      <c r="D128" s="520">
        <v>1200</v>
      </c>
      <c r="E128" s="67">
        <f>+P128/1000</f>
        <v>1200</v>
      </c>
      <c r="F128" s="389">
        <v>17779</v>
      </c>
      <c r="G128" s="476">
        <f>+E128-D128</f>
        <v>0</v>
      </c>
      <c r="H128" s="514">
        <f t="shared" si="10"/>
        <v>0</v>
      </c>
      <c r="I128" s="407"/>
      <c r="J128" s="108"/>
      <c r="K128" s="130"/>
      <c r="L128" s="107"/>
      <c r="M128" s="75" t="s">
        <v>224</v>
      </c>
      <c r="N128" s="75"/>
      <c r="O128" s="75"/>
      <c r="P128" s="108">
        <f>SUM(P129)</f>
        <v>1200000</v>
      </c>
      <c r="Q128" s="63" t="s">
        <v>218</v>
      </c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F128" s="334"/>
      <c r="AG128" s="334"/>
      <c r="AH128" s="334"/>
    </row>
    <row r="129" spans="1:34" s="3" customFormat="1" ht="15.95" customHeight="1">
      <c r="A129" s="366"/>
      <c r="B129" s="76"/>
      <c r="C129" s="90"/>
      <c r="D129" s="521"/>
      <c r="E129" s="91"/>
      <c r="F129" s="393"/>
      <c r="G129" s="487"/>
      <c r="H129" s="519" t="e">
        <f t="shared" si="10"/>
        <v>#DIV/0!</v>
      </c>
      <c r="I129" s="403" t="s">
        <v>369</v>
      </c>
      <c r="J129" s="472">
        <v>1200000</v>
      </c>
      <c r="K129" s="404" t="s">
        <v>225</v>
      </c>
      <c r="L129" s="251" t="s">
        <v>46</v>
      </c>
      <c r="M129" s="250">
        <v>1</v>
      </c>
      <c r="N129" s="250" t="s">
        <v>231</v>
      </c>
      <c r="O129" s="252" t="s">
        <v>228</v>
      </c>
      <c r="P129" s="472">
        <f>SUM(J129*M129)</f>
        <v>1200000</v>
      </c>
      <c r="Q129" s="253" t="s">
        <v>225</v>
      </c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F129" s="334"/>
      <c r="AG129" s="334"/>
      <c r="AH129" s="334"/>
    </row>
    <row r="130" spans="1:34" s="3" customFormat="1" ht="15.95" customHeight="1">
      <c r="A130" s="366"/>
      <c r="B130" s="76"/>
      <c r="C130" s="66" t="s">
        <v>370</v>
      </c>
      <c r="D130" s="520">
        <v>0</v>
      </c>
      <c r="E130" s="67">
        <f>+P130/1000</f>
        <v>100</v>
      </c>
      <c r="F130" s="389">
        <v>0</v>
      </c>
      <c r="G130" s="476">
        <f>+E130-D130</f>
        <v>100</v>
      </c>
      <c r="H130" s="477" t="s">
        <v>311</v>
      </c>
      <c r="I130" s="392" t="s">
        <v>345</v>
      </c>
      <c r="J130" s="108"/>
      <c r="K130" s="130"/>
      <c r="L130" s="107"/>
      <c r="M130" s="75" t="s">
        <v>224</v>
      </c>
      <c r="N130" s="75"/>
      <c r="O130" s="75"/>
      <c r="P130" s="108">
        <f>SUM(P131)</f>
        <v>100000</v>
      </c>
      <c r="Q130" s="63" t="s">
        <v>218</v>
      </c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F130" s="334"/>
      <c r="AG130" s="334"/>
      <c r="AH130" s="334"/>
    </row>
    <row r="131" spans="1:34" s="3" customFormat="1" ht="15.95" customHeight="1">
      <c r="A131" s="366"/>
      <c r="B131" s="402"/>
      <c r="C131" s="90"/>
      <c r="D131" s="521"/>
      <c r="E131" s="91"/>
      <c r="F131" s="393"/>
      <c r="G131" s="487"/>
      <c r="H131" s="488" t="e">
        <f t="shared" si="10"/>
        <v>#DIV/0!</v>
      </c>
      <c r="I131" s="403" t="s">
        <v>371</v>
      </c>
      <c r="J131" s="472">
        <v>100000</v>
      </c>
      <c r="K131" s="404" t="s">
        <v>225</v>
      </c>
      <c r="L131" s="251" t="s">
        <v>46</v>
      </c>
      <c r="M131" s="250">
        <v>1</v>
      </c>
      <c r="N131" s="250" t="s">
        <v>231</v>
      </c>
      <c r="O131" s="252" t="s">
        <v>228</v>
      </c>
      <c r="P131" s="472">
        <f>SUM(J131*M131)</f>
        <v>100000</v>
      </c>
      <c r="Q131" s="253" t="s">
        <v>225</v>
      </c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F131" s="334"/>
      <c r="AG131" s="334"/>
      <c r="AH131" s="334"/>
    </row>
    <row r="132" spans="1:34" s="3" customFormat="1" ht="18.75" customHeight="1">
      <c r="A132" s="503" t="s">
        <v>372</v>
      </c>
      <c r="B132" s="53" t="s">
        <v>373</v>
      </c>
      <c r="C132" s="450" t="s">
        <v>222</v>
      </c>
      <c r="D132" s="451">
        <f>SUM(D133:D140)</f>
        <v>17400</v>
      </c>
      <c r="E132" s="158">
        <f>SUM(E133:E140)</f>
        <v>17400</v>
      </c>
      <c r="F132" s="512">
        <f>SUM(F133:F140)</f>
        <v>4163</v>
      </c>
      <c r="G132" s="453">
        <f>+E132-D132</f>
        <v>0</v>
      </c>
      <c r="H132" s="454">
        <f>+G132/D132*100</f>
        <v>0</v>
      </c>
      <c r="I132" s="522"/>
      <c r="J132" s="288"/>
      <c r="K132" s="117"/>
      <c r="L132" s="289"/>
      <c r="M132" s="118"/>
      <c r="N132" s="118"/>
      <c r="O132" s="290"/>
      <c r="P132" s="288">
        <f>P133</f>
        <v>17400000</v>
      </c>
      <c r="Q132" s="169" t="s">
        <v>218</v>
      </c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F132" s="334"/>
      <c r="AG132" s="334"/>
      <c r="AH132" s="334"/>
    </row>
    <row r="133" spans="1:34" s="3" customFormat="1" ht="15.95" customHeight="1">
      <c r="A133" s="366"/>
      <c r="B133" s="65" t="s">
        <v>374</v>
      </c>
      <c r="C133" s="66" t="s">
        <v>375</v>
      </c>
      <c r="D133" s="474">
        <v>17400</v>
      </c>
      <c r="E133" s="475">
        <f>+P133/1000</f>
        <v>17400</v>
      </c>
      <c r="F133" s="389">
        <v>4163</v>
      </c>
      <c r="G133" s="476">
        <f>+E133-D133</f>
        <v>0</v>
      </c>
      <c r="H133" s="477">
        <f>+G133/D133*100</f>
        <v>0</v>
      </c>
      <c r="I133" s="72"/>
      <c r="J133" s="108"/>
      <c r="K133" s="130"/>
      <c r="L133" s="107"/>
      <c r="M133" s="75" t="s">
        <v>224</v>
      </c>
      <c r="N133" s="75"/>
      <c r="O133" s="75"/>
      <c r="P133" s="108">
        <f>SUM(P134,P141)</f>
        <v>17400000</v>
      </c>
      <c r="Q133" s="63" t="s">
        <v>225</v>
      </c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F133" s="334"/>
      <c r="AG133" s="334"/>
      <c r="AH133" s="334"/>
    </row>
    <row r="134" spans="1:34" s="3" customFormat="1" ht="15.95" customHeight="1">
      <c r="A134" s="366"/>
      <c r="B134" s="65" t="s">
        <v>376</v>
      </c>
      <c r="C134" s="77"/>
      <c r="D134" s="479"/>
      <c r="E134" s="480"/>
      <c r="F134" s="390"/>
      <c r="G134" s="481"/>
      <c r="H134" s="482"/>
      <c r="I134" s="742" t="s">
        <v>377</v>
      </c>
      <c r="J134" s="567"/>
      <c r="K134" s="568"/>
      <c r="L134" s="255"/>
      <c r="M134" s="254"/>
      <c r="N134" s="254"/>
      <c r="O134" s="256"/>
      <c r="P134" s="87">
        <f>SUM(P135:P140)</f>
        <v>16400000</v>
      </c>
      <c r="Q134" s="88" t="s">
        <v>225</v>
      </c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F134" s="334"/>
      <c r="AG134" s="334"/>
      <c r="AH134" s="334"/>
    </row>
    <row r="135" spans="1:34" s="3" customFormat="1" ht="15.95" customHeight="1">
      <c r="A135" s="366"/>
      <c r="B135" s="76"/>
      <c r="C135" s="77"/>
      <c r="D135" s="479"/>
      <c r="E135" s="480"/>
      <c r="F135" s="390"/>
      <c r="G135" s="481"/>
      <c r="H135" s="482"/>
      <c r="I135" s="83" t="s">
        <v>378</v>
      </c>
      <c r="J135" s="87">
        <v>100000</v>
      </c>
      <c r="K135" s="126" t="s">
        <v>225</v>
      </c>
      <c r="L135" s="86" t="s">
        <v>46</v>
      </c>
      <c r="M135" s="85">
        <v>2</v>
      </c>
      <c r="N135" s="85" t="s">
        <v>231</v>
      </c>
      <c r="O135" s="100" t="s">
        <v>228</v>
      </c>
      <c r="P135" s="87">
        <f t="shared" ref="P135:P140" si="11">SUM(J135*M135)</f>
        <v>200000</v>
      </c>
      <c r="Q135" s="88" t="s">
        <v>225</v>
      </c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F135" s="334"/>
      <c r="AG135" s="334"/>
      <c r="AH135" s="334"/>
    </row>
    <row r="136" spans="1:34" s="3" customFormat="1" ht="15.95" customHeight="1">
      <c r="A136" s="366"/>
      <c r="B136" s="76"/>
      <c r="C136" s="77"/>
      <c r="D136" s="479"/>
      <c r="E136" s="480"/>
      <c r="F136" s="390"/>
      <c r="G136" s="481"/>
      <c r="H136" s="482"/>
      <c r="I136" s="83" t="s">
        <v>379</v>
      </c>
      <c r="J136" s="87">
        <v>600000</v>
      </c>
      <c r="K136" s="126" t="s">
        <v>225</v>
      </c>
      <c r="L136" s="86" t="s">
        <v>46</v>
      </c>
      <c r="M136" s="85">
        <v>2</v>
      </c>
      <c r="N136" s="85" t="s">
        <v>231</v>
      </c>
      <c r="O136" s="100" t="s">
        <v>228</v>
      </c>
      <c r="P136" s="87">
        <f t="shared" si="11"/>
        <v>1200000</v>
      </c>
      <c r="Q136" s="88" t="s">
        <v>225</v>
      </c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F136" s="334"/>
      <c r="AG136" s="334"/>
      <c r="AH136" s="334"/>
    </row>
    <row r="137" spans="1:34" s="3" customFormat="1" ht="15.95" customHeight="1">
      <c r="A137" s="366"/>
      <c r="B137" s="76"/>
      <c r="C137" s="77"/>
      <c r="D137" s="479"/>
      <c r="E137" s="480"/>
      <c r="F137" s="390"/>
      <c r="G137" s="481"/>
      <c r="H137" s="482"/>
      <c r="I137" s="83" t="s">
        <v>380</v>
      </c>
      <c r="J137" s="87">
        <v>6040000</v>
      </c>
      <c r="K137" s="126" t="s">
        <v>225</v>
      </c>
      <c r="L137" s="86" t="s">
        <v>46</v>
      </c>
      <c r="M137" s="85">
        <v>2</v>
      </c>
      <c r="N137" s="85" t="s">
        <v>231</v>
      </c>
      <c r="O137" s="100" t="s">
        <v>228</v>
      </c>
      <c r="P137" s="87">
        <f t="shared" si="11"/>
        <v>12080000</v>
      </c>
      <c r="Q137" s="88" t="s">
        <v>225</v>
      </c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F137" s="334"/>
      <c r="AG137" s="334"/>
      <c r="AH137" s="334"/>
    </row>
    <row r="138" spans="1:34" s="3" customFormat="1" ht="15.95" customHeight="1">
      <c r="A138" s="366"/>
      <c r="B138" s="76"/>
      <c r="C138" s="77"/>
      <c r="D138" s="479"/>
      <c r="E138" s="480"/>
      <c r="F138" s="390"/>
      <c r="G138" s="481"/>
      <c r="H138" s="482"/>
      <c r="I138" s="400" t="s">
        <v>381</v>
      </c>
      <c r="J138" s="87">
        <v>100000</v>
      </c>
      <c r="K138" s="126" t="s">
        <v>225</v>
      </c>
      <c r="L138" s="86" t="s">
        <v>46</v>
      </c>
      <c r="M138" s="85">
        <v>2</v>
      </c>
      <c r="N138" s="85" t="s">
        <v>231</v>
      </c>
      <c r="O138" s="100"/>
      <c r="P138" s="87">
        <f t="shared" si="11"/>
        <v>200000</v>
      </c>
      <c r="Q138" s="88" t="s">
        <v>218</v>
      </c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F138" s="334"/>
      <c r="AG138" s="334"/>
      <c r="AH138" s="334"/>
    </row>
    <row r="139" spans="1:34" s="3" customFormat="1" ht="15.95" customHeight="1">
      <c r="A139" s="366"/>
      <c r="B139" s="76"/>
      <c r="C139" s="77"/>
      <c r="D139" s="479"/>
      <c r="E139" s="480"/>
      <c r="F139" s="390"/>
      <c r="G139" s="481"/>
      <c r="H139" s="482"/>
      <c r="I139" s="400" t="s">
        <v>382</v>
      </c>
      <c r="J139" s="87">
        <v>310000</v>
      </c>
      <c r="K139" s="126" t="s">
        <v>225</v>
      </c>
      <c r="L139" s="86" t="s">
        <v>46</v>
      </c>
      <c r="M139" s="85">
        <v>2</v>
      </c>
      <c r="N139" s="85" t="s">
        <v>231</v>
      </c>
      <c r="O139" s="85"/>
      <c r="P139" s="87">
        <f t="shared" si="11"/>
        <v>620000</v>
      </c>
      <c r="Q139" s="88" t="s">
        <v>225</v>
      </c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F139" s="334"/>
      <c r="AG139" s="334"/>
      <c r="AH139" s="334"/>
    </row>
    <row r="140" spans="1:34" s="3" customFormat="1" ht="15.95" customHeight="1">
      <c r="A140" s="366"/>
      <c r="B140" s="76"/>
      <c r="C140" s="77"/>
      <c r="D140" s="479"/>
      <c r="E140" s="480"/>
      <c r="F140" s="390"/>
      <c r="G140" s="481"/>
      <c r="H140" s="482"/>
      <c r="I140" s="400" t="s">
        <v>383</v>
      </c>
      <c r="J140" s="87">
        <v>420000</v>
      </c>
      <c r="K140" s="126" t="s">
        <v>225</v>
      </c>
      <c r="L140" s="86" t="s">
        <v>46</v>
      </c>
      <c r="M140" s="85">
        <v>5</v>
      </c>
      <c r="N140" s="85" t="s">
        <v>231</v>
      </c>
      <c r="O140" s="85"/>
      <c r="P140" s="87">
        <f t="shared" si="11"/>
        <v>2100000</v>
      </c>
      <c r="Q140" s="88" t="s">
        <v>225</v>
      </c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F140" s="334"/>
      <c r="AG140" s="334"/>
      <c r="AH140" s="334"/>
    </row>
    <row r="141" spans="1:34" s="3" customFormat="1" ht="15.75" customHeight="1">
      <c r="A141" s="366"/>
      <c r="B141" s="402"/>
      <c r="C141" s="90"/>
      <c r="D141" s="485"/>
      <c r="E141" s="486"/>
      <c r="F141" s="388"/>
      <c r="G141" s="487"/>
      <c r="H141" s="488"/>
      <c r="I141" s="523" t="s">
        <v>384</v>
      </c>
      <c r="J141" s="472">
        <v>1000000</v>
      </c>
      <c r="K141" s="404" t="s">
        <v>225</v>
      </c>
      <c r="L141" s="251" t="s">
        <v>46</v>
      </c>
      <c r="M141" s="250">
        <v>1</v>
      </c>
      <c r="N141" s="250" t="s">
        <v>231</v>
      </c>
      <c r="O141" s="250"/>
      <c r="P141" s="472">
        <f>SUM(J141*M141)</f>
        <v>1000000</v>
      </c>
      <c r="Q141" s="253" t="s">
        <v>225</v>
      </c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F141" s="334"/>
      <c r="AG141" s="334"/>
      <c r="AH141" s="334"/>
    </row>
    <row r="142" spans="1:34" s="3" customFormat="1" ht="20.100000000000001" customHeight="1">
      <c r="A142" s="524"/>
      <c r="B142" s="53" t="s">
        <v>385</v>
      </c>
      <c r="C142" s="279" t="s">
        <v>338</v>
      </c>
      <c r="D142" s="525">
        <f>SUM(D143:D146)</f>
        <v>3600</v>
      </c>
      <c r="E142" s="55">
        <f>SUM(E143:E146)</f>
        <v>3600</v>
      </c>
      <c r="F142" s="378">
        <f>SUM(F143:F146)</f>
        <v>2338</v>
      </c>
      <c r="G142" s="526">
        <f>+E142-D142</f>
        <v>0</v>
      </c>
      <c r="H142" s="527">
        <f>+G142/D142*100</f>
        <v>0</v>
      </c>
      <c r="I142" s="455"/>
      <c r="J142" s="288"/>
      <c r="K142" s="117"/>
      <c r="L142" s="289"/>
      <c r="M142" s="118"/>
      <c r="N142" s="118"/>
      <c r="O142" s="290"/>
      <c r="P142" s="288">
        <f>P143</f>
        <v>3600000</v>
      </c>
      <c r="Q142" s="169" t="s">
        <v>218</v>
      </c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F142" s="334"/>
      <c r="AG142" s="334"/>
      <c r="AH142" s="334"/>
    </row>
    <row r="143" spans="1:34" s="3" customFormat="1" ht="15.95" customHeight="1">
      <c r="A143" s="503"/>
      <c r="B143" s="65" t="s">
        <v>386</v>
      </c>
      <c r="C143" s="66" t="s">
        <v>387</v>
      </c>
      <c r="D143" s="474">
        <v>3600</v>
      </c>
      <c r="E143" s="475">
        <f>+P143/1000</f>
        <v>3600</v>
      </c>
      <c r="F143" s="389">
        <v>2338</v>
      </c>
      <c r="G143" s="476">
        <f>+E143-D143</f>
        <v>0</v>
      </c>
      <c r="H143" s="477">
        <f>+G143/D143*100</f>
        <v>0</v>
      </c>
      <c r="I143" s="414"/>
      <c r="J143" s="108"/>
      <c r="K143" s="130"/>
      <c r="L143" s="107"/>
      <c r="M143" s="75" t="s">
        <v>388</v>
      </c>
      <c r="N143" s="75"/>
      <c r="O143" s="75"/>
      <c r="P143" s="108">
        <f>SUM(P144:P146)</f>
        <v>3600000</v>
      </c>
      <c r="Q143" s="88" t="s">
        <v>225</v>
      </c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F143" s="334"/>
      <c r="AG143" s="334"/>
      <c r="AH143" s="334"/>
    </row>
    <row r="144" spans="1:34" s="3" customFormat="1" ht="15.95" customHeight="1">
      <c r="A144" s="366"/>
      <c r="B144" s="528"/>
      <c r="C144" s="77"/>
      <c r="D144" s="479"/>
      <c r="E144" s="480"/>
      <c r="F144" s="390"/>
      <c r="G144" s="481"/>
      <c r="H144" s="482"/>
      <c r="I144" s="434" t="s">
        <v>389</v>
      </c>
      <c r="J144" s="87">
        <v>200000</v>
      </c>
      <c r="K144" s="126" t="s">
        <v>225</v>
      </c>
      <c r="L144" s="86" t="s">
        <v>46</v>
      </c>
      <c r="M144" s="85">
        <v>10</v>
      </c>
      <c r="N144" s="85" t="s">
        <v>296</v>
      </c>
      <c r="O144" s="100" t="s">
        <v>228</v>
      </c>
      <c r="P144" s="87">
        <f>SUM(J144*M144)</f>
        <v>2000000</v>
      </c>
      <c r="Q144" s="88" t="s">
        <v>225</v>
      </c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F144" s="334"/>
      <c r="AG144" s="334"/>
      <c r="AH144" s="334"/>
    </row>
    <row r="145" spans="1:34" s="3" customFormat="1" ht="15.95" customHeight="1">
      <c r="A145" s="366"/>
      <c r="B145" s="528"/>
      <c r="C145" s="77"/>
      <c r="D145" s="479"/>
      <c r="E145" s="480"/>
      <c r="F145" s="390"/>
      <c r="G145" s="481"/>
      <c r="H145" s="482"/>
      <c r="I145" s="400" t="s">
        <v>390</v>
      </c>
      <c r="J145" s="87">
        <v>100000</v>
      </c>
      <c r="K145" s="126" t="s">
        <v>225</v>
      </c>
      <c r="L145" s="86" t="s">
        <v>46</v>
      </c>
      <c r="M145" s="85">
        <v>6</v>
      </c>
      <c r="N145" s="85" t="s">
        <v>296</v>
      </c>
      <c r="O145" s="100" t="s">
        <v>228</v>
      </c>
      <c r="P145" s="87">
        <f>SUM(J145*M145)</f>
        <v>600000</v>
      </c>
      <c r="Q145" s="88" t="s">
        <v>225</v>
      </c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F145" s="334"/>
      <c r="AG145" s="334"/>
      <c r="AH145" s="334"/>
    </row>
    <row r="146" spans="1:34" s="3" customFormat="1" ht="15.95" customHeight="1" thickBot="1">
      <c r="A146" s="366"/>
      <c r="B146" s="528"/>
      <c r="C146" s="77"/>
      <c r="D146" s="479"/>
      <c r="E146" s="480"/>
      <c r="F146" s="390"/>
      <c r="G146" s="481"/>
      <c r="H146" s="482"/>
      <c r="I146" s="529" t="s">
        <v>391</v>
      </c>
      <c r="J146" s="87">
        <v>40000</v>
      </c>
      <c r="K146" s="126" t="s">
        <v>225</v>
      </c>
      <c r="L146" s="86" t="s">
        <v>46</v>
      </c>
      <c r="M146" s="85">
        <v>25</v>
      </c>
      <c r="N146" s="85" t="s">
        <v>296</v>
      </c>
      <c r="O146" s="100" t="s">
        <v>228</v>
      </c>
      <c r="P146" s="87">
        <f>SUM(J146*M146)</f>
        <v>1000000</v>
      </c>
      <c r="Q146" s="88" t="s">
        <v>225</v>
      </c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F146" s="334"/>
      <c r="AG146" s="334"/>
      <c r="AH146" s="334"/>
    </row>
    <row r="147" spans="1:34" s="3" customFormat="1" ht="20.100000000000001" customHeight="1">
      <c r="A147" s="366"/>
      <c r="B147" s="229" t="s">
        <v>392</v>
      </c>
      <c r="C147" s="530" t="s">
        <v>338</v>
      </c>
      <c r="D147" s="531">
        <f>SUM(D148:D156)</f>
        <v>348303</v>
      </c>
      <c r="E147" s="532">
        <f>SUM(E148:E156)</f>
        <v>345459.5</v>
      </c>
      <c r="F147" s="533">
        <f>SUM(F148:F157)</f>
        <v>247503</v>
      </c>
      <c r="G147" s="534">
        <f>E147-D147</f>
        <v>-2843.5</v>
      </c>
      <c r="H147" s="535">
        <f>+G147/D147*100</f>
        <v>-0.81638688153705252</v>
      </c>
      <c r="I147" s="536"/>
      <c r="J147" s="445"/>
      <c r="K147" s="446"/>
      <c r="L147" s="537"/>
      <c r="M147" s="447"/>
      <c r="N147" s="447"/>
      <c r="O147" s="538"/>
      <c r="P147" s="445">
        <f>SUM(P148,P151,P156)</f>
        <v>345459500</v>
      </c>
      <c r="Q147" s="448" t="s">
        <v>218</v>
      </c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F147" s="334"/>
      <c r="AG147" s="334"/>
      <c r="AH147" s="334"/>
    </row>
    <row r="148" spans="1:34" s="3" customFormat="1" ht="15.95" customHeight="1">
      <c r="A148" s="366"/>
      <c r="B148" s="65" t="s">
        <v>393</v>
      </c>
      <c r="C148" s="66" t="s">
        <v>394</v>
      </c>
      <c r="D148" s="474">
        <v>30741</v>
      </c>
      <c r="E148" s="475">
        <f>P148/1000</f>
        <v>35898</v>
      </c>
      <c r="F148" s="389">
        <v>80151</v>
      </c>
      <c r="G148" s="476">
        <f>+E148-D148</f>
        <v>5157</v>
      </c>
      <c r="H148" s="477">
        <f>+G148/D148*100</f>
        <v>16.77564165121499</v>
      </c>
      <c r="I148" s="72"/>
      <c r="J148" s="108"/>
      <c r="K148" s="130"/>
      <c r="L148" s="107"/>
      <c r="M148" s="75" t="s">
        <v>224</v>
      </c>
      <c r="N148" s="75"/>
      <c r="O148" s="75"/>
      <c r="P148" s="108">
        <f>SUM(P149:P150)</f>
        <v>35898000</v>
      </c>
      <c r="Q148" s="63" t="s">
        <v>225</v>
      </c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F148" s="334"/>
      <c r="AG148" s="334"/>
      <c r="AH148" s="334"/>
    </row>
    <row r="149" spans="1:34" s="3" customFormat="1" ht="15.95" customHeight="1">
      <c r="A149" s="366"/>
      <c r="B149" s="76"/>
      <c r="C149" s="77"/>
      <c r="D149" s="479"/>
      <c r="E149" s="480"/>
      <c r="F149" s="390"/>
      <c r="G149" s="481"/>
      <c r="H149" s="482"/>
      <c r="I149" s="539" t="s">
        <v>395</v>
      </c>
      <c r="J149" s="87">
        <v>500000</v>
      </c>
      <c r="K149" s="126" t="s">
        <v>225</v>
      </c>
      <c r="L149" s="86" t="s">
        <v>46</v>
      </c>
      <c r="M149" s="85">
        <v>1</v>
      </c>
      <c r="N149" s="85" t="s">
        <v>231</v>
      </c>
      <c r="O149" s="100" t="s">
        <v>228</v>
      </c>
      <c r="P149" s="87">
        <f>SUM(J149*M149)</f>
        <v>500000</v>
      </c>
      <c r="Q149" s="88" t="s">
        <v>225</v>
      </c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F149" s="334"/>
      <c r="AG149" s="334"/>
      <c r="AH149" s="334"/>
    </row>
    <row r="150" spans="1:34" s="3" customFormat="1" ht="15.95" customHeight="1">
      <c r="A150" s="366"/>
      <c r="B150" s="76"/>
      <c r="C150" s="77"/>
      <c r="D150" s="479"/>
      <c r="E150" s="480"/>
      <c r="F150" s="393"/>
      <c r="G150" s="481"/>
      <c r="H150" s="482"/>
      <c r="I150" s="529" t="s">
        <v>396</v>
      </c>
      <c r="J150" s="87">
        <v>35398000</v>
      </c>
      <c r="K150" s="126" t="s">
        <v>218</v>
      </c>
      <c r="L150" s="86" t="s">
        <v>46</v>
      </c>
      <c r="M150" s="85">
        <v>1</v>
      </c>
      <c r="N150" s="85" t="s">
        <v>233</v>
      </c>
      <c r="O150" s="100" t="s">
        <v>228</v>
      </c>
      <c r="P150" s="87">
        <f>SUM(J150*M150)</f>
        <v>35398000</v>
      </c>
      <c r="Q150" s="88" t="s">
        <v>225</v>
      </c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F150" s="334"/>
      <c r="AG150" s="334"/>
      <c r="AH150" s="334"/>
    </row>
    <row r="151" spans="1:34" s="3" customFormat="1" ht="15.95" customHeight="1">
      <c r="A151" s="366"/>
      <c r="B151" s="76"/>
      <c r="C151" s="540" t="s">
        <v>397</v>
      </c>
      <c r="D151" s="474">
        <v>237562</v>
      </c>
      <c r="E151" s="541">
        <f>(P151/1000)</f>
        <v>237561.5</v>
      </c>
      <c r="F151" s="542">
        <v>83961</v>
      </c>
      <c r="G151" s="476">
        <v>0</v>
      </c>
      <c r="H151" s="477">
        <f>+G151/D151*100</f>
        <v>0</v>
      </c>
      <c r="I151" s="543"/>
      <c r="J151" s="108"/>
      <c r="K151" s="130"/>
      <c r="L151" s="107"/>
      <c r="M151" s="75" t="s">
        <v>224</v>
      </c>
      <c r="N151" s="75"/>
      <c r="O151" s="75"/>
      <c r="P151" s="108">
        <f>SUM(P152:P155)</f>
        <v>237561500</v>
      </c>
      <c r="Q151" s="63" t="s">
        <v>218</v>
      </c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F151" s="334"/>
      <c r="AG151" s="334"/>
      <c r="AH151" s="334"/>
    </row>
    <row r="152" spans="1:34" s="3" customFormat="1" ht="15.95" customHeight="1">
      <c r="A152" s="366"/>
      <c r="B152" s="76"/>
      <c r="C152" s="544"/>
      <c r="D152" s="479"/>
      <c r="E152" s="545"/>
      <c r="F152" s="546"/>
      <c r="G152" s="481"/>
      <c r="H152" s="482"/>
      <c r="I152" s="423" t="s">
        <v>398</v>
      </c>
      <c r="J152" s="87">
        <v>125000000</v>
      </c>
      <c r="K152" s="126" t="s">
        <v>225</v>
      </c>
      <c r="L152" s="86" t="s">
        <v>46</v>
      </c>
      <c r="M152" s="85">
        <v>1</v>
      </c>
      <c r="N152" s="85" t="s">
        <v>231</v>
      </c>
      <c r="O152" s="100" t="s">
        <v>228</v>
      </c>
      <c r="P152" s="87">
        <f>SUM(J152*M152)</f>
        <v>125000000</v>
      </c>
      <c r="Q152" s="88" t="s">
        <v>225</v>
      </c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F152" s="334"/>
      <c r="AG152" s="334"/>
      <c r="AH152" s="334"/>
    </row>
    <row r="153" spans="1:34" s="3" customFormat="1" ht="15.95" customHeight="1">
      <c r="A153" s="547"/>
      <c r="B153" s="76"/>
      <c r="C153" s="544"/>
      <c r="D153" s="479"/>
      <c r="E153" s="545"/>
      <c r="F153" s="548"/>
      <c r="G153" s="481"/>
      <c r="H153" s="482"/>
      <c r="I153" s="549" t="s">
        <v>399</v>
      </c>
      <c r="J153" s="87">
        <v>84561500</v>
      </c>
      <c r="K153" s="126" t="s">
        <v>218</v>
      </c>
      <c r="L153" s="86" t="s">
        <v>46</v>
      </c>
      <c r="M153" s="85">
        <v>1</v>
      </c>
      <c r="N153" s="85" t="s">
        <v>231</v>
      </c>
      <c r="O153" s="100" t="s">
        <v>278</v>
      </c>
      <c r="P153" s="87">
        <f>J153*M153</f>
        <v>84561500</v>
      </c>
      <c r="Q153" s="88" t="s">
        <v>218</v>
      </c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F153" s="334"/>
      <c r="AG153" s="334"/>
      <c r="AH153" s="334"/>
    </row>
    <row r="154" spans="1:34" s="3" customFormat="1" ht="15.95" customHeight="1">
      <c r="A154" s="547"/>
      <c r="B154" s="76"/>
      <c r="C154" s="544"/>
      <c r="D154" s="479"/>
      <c r="E154" s="545"/>
      <c r="F154" s="548"/>
      <c r="G154" s="481"/>
      <c r="H154" s="482"/>
      <c r="I154" s="549" t="s">
        <v>400</v>
      </c>
      <c r="J154" s="87">
        <v>18000000</v>
      </c>
      <c r="K154" s="126" t="s">
        <v>218</v>
      </c>
      <c r="L154" s="86" t="s">
        <v>46</v>
      </c>
      <c r="M154" s="85">
        <v>1</v>
      </c>
      <c r="N154" s="85" t="s">
        <v>231</v>
      </c>
      <c r="O154" s="100" t="s">
        <v>278</v>
      </c>
      <c r="P154" s="87">
        <f>J154*M154</f>
        <v>18000000</v>
      </c>
      <c r="Q154" s="88" t="s">
        <v>218</v>
      </c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F154" s="334"/>
      <c r="AG154" s="334"/>
      <c r="AH154" s="334"/>
    </row>
    <row r="155" spans="1:34" s="3" customFormat="1" ht="15.95" customHeight="1">
      <c r="A155" s="547"/>
      <c r="B155" s="76"/>
      <c r="C155" s="550"/>
      <c r="D155" s="485"/>
      <c r="E155" s="551"/>
      <c r="F155" s="548"/>
      <c r="G155" s="487"/>
      <c r="H155" s="488"/>
      <c r="I155" s="743" t="s">
        <v>401</v>
      </c>
      <c r="J155" s="472">
        <v>10000000</v>
      </c>
      <c r="K155" s="126" t="s">
        <v>218</v>
      </c>
      <c r="L155" s="86" t="s">
        <v>46</v>
      </c>
      <c r="M155" s="85">
        <v>1</v>
      </c>
      <c r="N155" s="85" t="s">
        <v>231</v>
      </c>
      <c r="O155" s="100" t="s">
        <v>278</v>
      </c>
      <c r="P155" s="87">
        <f>J155*M155</f>
        <v>10000000</v>
      </c>
      <c r="Q155" s="88" t="s">
        <v>218</v>
      </c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F155" s="334"/>
      <c r="AG155" s="334"/>
      <c r="AH155" s="334"/>
    </row>
    <row r="156" spans="1:34" s="3" customFormat="1" ht="15.95" customHeight="1">
      <c r="A156" s="547"/>
      <c r="B156" s="76"/>
      <c r="C156" s="66" t="s">
        <v>402</v>
      </c>
      <c r="D156" s="474">
        <v>80000</v>
      </c>
      <c r="E156" s="475">
        <f>+P156/1000</f>
        <v>72000</v>
      </c>
      <c r="F156" s="388"/>
      <c r="G156" s="476">
        <f>+E156-D156</f>
        <v>-8000</v>
      </c>
      <c r="H156" s="477">
        <f>+G156/D156*100</f>
        <v>-10</v>
      </c>
      <c r="I156" s="392"/>
      <c r="J156" s="108"/>
      <c r="K156" s="130"/>
      <c r="L156" s="107"/>
      <c r="M156" s="75" t="s">
        <v>388</v>
      </c>
      <c r="N156" s="75"/>
      <c r="O156" s="75"/>
      <c r="P156" s="108">
        <f>SUM(P157:P157)</f>
        <v>72000000</v>
      </c>
      <c r="Q156" s="63" t="s">
        <v>218</v>
      </c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F156" s="334"/>
      <c r="AG156" s="334"/>
      <c r="AH156" s="334"/>
    </row>
    <row r="157" spans="1:34" s="3" customFormat="1" ht="18" customHeight="1">
      <c r="A157" s="547"/>
      <c r="B157" s="76"/>
      <c r="C157" s="77"/>
      <c r="D157" s="479"/>
      <c r="E157" s="480"/>
      <c r="F157" s="512">
        <v>83391</v>
      </c>
      <c r="G157" s="481"/>
      <c r="H157" s="482"/>
      <c r="I157" s="552" t="s">
        <v>403</v>
      </c>
      <c r="J157" s="195">
        <v>6000000</v>
      </c>
      <c r="K157" s="181" t="s">
        <v>225</v>
      </c>
      <c r="L157" s="193" t="s">
        <v>46</v>
      </c>
      <c r="M157" s="183">
        <v>12</v>
      </c>
      <c r="N157" s="183" t="s">
        <v>231</v>
      </c>
      <c r="O157" s="194" t="s">
        <v>228</v>
      </c>
      <c r="P157" s="195">
        <f>J157*M157</f>
        <v>72000000</v>
      </c>
      <c r="Q157" s="185" t="s">
        <v>225</v>
      </c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F157" s="334"/>
      <c r="AG157" s="334"/>
      <c r="AH157" s="334"/>
    </row>
    <row r="158" spans="1:34" s="3" customFormat="1" ht="20.100000000000001" customHeight="1">
      <c r="A158" s="366" t="s">
        <v>206</v>
      </c>
      <c r="B158" s="553" t="s">
        <v>404</v>
      </c>
      <c r="C158" s="554" t="s">
        <v>338</v>
      </c>
      <c r="D158" s="555">
        <f>SUM(D159:D194)</f>
        <v>20660</v>
      </c>
      <c r="E158" s="556">
        <f>SUM(E159:E194)</f>
        <v>20660</v>
      </c>
      <c r="F158" s="508">
        <f>SUM(F159:F194)</f>
        <v>23779</v>
      </c>
      <c r="G158" s="453">
        <f>+E158-D158</f>
        <v>0</v>
      </c>
      <c r="H158" s="454">
        <f>G158/D158*100</f>
        <v>0</v>
      </c>
      <c r="I158" s="455"/>
      <c r="J158" s="288"/>
      <c r="K158" s="117"/>
      <c r="L158" s="117"/>
      <c r="M158" s="282"/>
      <c r="N158" s="282"/>
      <c r="O158" s="282"/>
      <c r="P158" s="168">
        <f>SUM(P159,P189,P192)</f>
        <v>20660000</v>
      </c>
      <c r="Q158" s="169" t="s">
        <v>218</v>
      </c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F158" s="334"/>
      <c r="AG158" s="334"/>
      <c r="AH158" s="334"/>
    </row>
    <row r="159" spans="1:34" s="3" customFormat="1" ht="15.95" customHeight="1">
      <c r="A159" s="366"/>
      <c r="B159" s="557" t="s">
        <v>405</v>
      </c>
      <c r="C159" s="558" t="s">
        <v>406</v>
      </c>
      <c r="D159" s="457">
        <v>18300</v>
      </c>
      <c r="E159" s="458">
        <f>+P159/1000</f>
        <v>18300</v>
      </c>
      <c r="F159" s="459">
        <v>17389</v>
      </c>
      <c r="G159" s="476">
        <f>+E159-D159</f>
        <v>0</v>
      </c>
      <c r="H159" s="477">
        <f>+G159/D159*100</f>
        <v>0</v>
      </c>
      <c r="I159" s="83"/>
      <c r="J159" s="87"/>
      <c r="K159" s="126"/>
      <c r="L159" s="86"/>
      <c r="M159" s="75" t="s">
        <v>222</v>
      </c>
      <c r="N159" s="75"/>
      <c r="O159" s="75"/>
      <c r="P159" s="87">
        <f>+P160+P163+P166+P168+P170+P173+P176+P180+P183+P185+P187</f>
        <v>18300000</v>
      </c>
      <c r="Q159" s="245" t="s">
        <v>225</v>
      </c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F159" s="334"/>
      <c r="AG159" s="334"/>
      <c r="AH159" s="334"/>
    </row>
    <row r="160" spans="1:34" s="3" customFormat="1" ht="15.95" customHeight="1">
      <c r="A160" s="366"/>
      <c r="B160" s="557" t="s">
        <v>407</v>
      </c>
      <c r="C160" s="559"/>
      <c r="D160" s="462"/>
      <c r="E160" s="463"/>
      <c r="F160" s="464"/>
      <c r="G160" s="481"/>
      <c r="H160" s="482"/>
      <c r="I160" s="560" t="s">
        <v>408</v>
      </c>
      <c r="J160" s="561"/>
      <c r="K160" s="562"/>
      <c r="L160" s="563"/>
      <c r="M160" s="564"/>
      <c r="N160" s="564"/>
      <c r="O160" s="565"/>
      <c r="P160" s="561">
        <f>SUM(P161:P162)</f>
        <v>3000000</v>
      </c>
      <c r="Q160" s="245" t="s">
        <v>225</v>
      </c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F160" s="334"/>
      <c r="AG160" s="334"/>
      <c r="AH160" s="334"/>
    </row>
    <row r="161" spans="1:18" ht="15.95" customHeight="1">
      <c r="A161" s="366"/>
      <c r="B161" s="557" t="s">
        <v>409</v>
      </c>
      <c r="C161" s="559"/>
      <c r="D161" s="462"/>
      <c r="E161" s="463"/>
      <c r="F161" s="464"/>
      <c r="G161" s="481"/>
      <c r="H161" s="482"/>
      <c r="I161" s="539" t="s">
        <v>410</v>
      </c>
      <c r="J161" s="87">
        <v>2000000</v>
      </c>
      <c r="K161" s="126" t="s">
        <v>225</v>
      </c>
      <c r="L161" s="86" t="s">
        <v>46</v>
      </c>
      <c r="M161" s="85">
        <v>1</v>
      </c>
      <c r="N161" s="85" t="s">
        <v>231</v>
      </c>
      <c r="O161" s="100" t="s">
        <v>228</v>
      </c>
      <c r="P161" s="87">
        <f>SUM(J161*M161)</f>
        <v>2000000</v>
      </c>
      <c r="Q161" s="88" t="s">
        <v>225</v>
      </c>
    </row>
    <row r="162" spans="1:18" ht="15.95" customHeight="1">
      <c r="A162" s="366"/>
      <c r="B162" s="76"/>
      <c r="C162" s="559"/>
      <c r="D162" s="462"/>
      <c r="E162" s="463"/>
      <c r="F162" s="464"/>
      <c r="G162" s="481"/>
      <c r="H162" s="482"/>
      <c r="I162" s="539" t="s">
        <v>411</v>
      </c>
      <c r="J162" s="87">
        <v>100000</v>
      </c>
      <c r="K162" s="126" t="s">
        <v>225</v>
      </c>
      <c r="L162" s="86" t="s">
        <v>46</v>
      </c>
      <c r="M162" s="85">
        <v>10</v>
      </c>
      <c r="N162" s="85" t="s">
        <v>231</v>
      </c>
      <c r="O162" s="100" t="s">
        <v>228</v>
      </c>
      <c r="P162" s="87">
        <f>SUM(J162*M162)</f>
        <v>1000000</v>
      </c>
      <c r="Q162" s="88" t="s">
        <v>225</v>
      </c>
    </row>
    <row r="163" spans="1:18" ht="15.95" customHeight="1">
      <c r="A163" s="503" t="s">
        <v>372</v>
      </c>
      <c r="B163" s="553" t="s">
        <v>404</v>
      </c>
      <c r="C163" s="559"/>
      <c r="D163" s="462"/>
      <c r="E163" s="463"/>
      <c r="F163" s="464"/>
      <c r="G163" s="481"/>
      <c r="H163" s="482"/>
      <c r="I163" s="566" t="s">
        <v>412</v>
      </c>
      <c r="J163" s="567"/>
      <c r="K163" s="568"/>
      <c r="L163" s="255"/>
      <c r="M163" s="254"/>
      <c r="N163" s="254"/>
      <c r="O163" s="256"/>
      <c r="P163" s="567">
        <f>SUM(P164:P165)</f>
        <v>1500000</v>
      </c>
      <c r="Q163" s="88" t="s">
        <v>225</v>
      </c>
    </row>
    <row r="164" spans="1:18" ht="15.95" customHeight="1">
      <c r="A164" s="366"/>
      <c r="B164" s="557" t="s">
        <v>405</v>
      </c>
      <c r="C164" s="559"/>
      <c r="D164" s="462"/>
      <c r="E164" s="463"/>
      <c r="F164" s="464"/>
      <c r="G164" s="481"/>
      <c r="H164" s="482"/>
      <c r="I164" s="539" t="s">
        <v>413</v>
      </c>
      <c r="J164" s="87">
        <v>1000000</v>
      </c>
      <c r="K164" s="126" t="s">
        <v>225</v>
      </c>
      <c r="L164" s="86" t="s">
        <v>46</v>
      </c>
      <c r="M164" s="85">
        <v>1</v>
      </c>
      <c r="N164" s="85" t="s">
        <v>231</v>
      </c>
      <c r="O164" s="100" t="s">
        <v>228</v>
      </c>
      <c r="P164" s="87">
        <f>SUM(J164*M164)</f>
        <v>1000000</v>
      </c>
      <c r="Q164" s="88" t="s">
        <v>225</v>
      </c>
    </row>
    <row r="165" spans="1:18" ht="15.95" customHeight="1">
      <c r="A165" s="366"/>
      <c r="B165" s="557" t="s">
        <v>407</v>
      </c>
      <c r="C165" s="559"/>
      <c r="D165" s="462"/>
      <c r="E165" s="463"/>
      <c r="F165" s="464"/>
      <c r="G165" s="481"/>
      <c r="H165" s="482"/>
      <c r="I165" s="539" t="s">
        <v>414</v>
      </c>
      <c r="J165" s="87">
        <v>500000</v>
      </c>
      <c r="K165" s="126" t="s">
        <v>225</v>
      </c>
      <c r="L165" s="86" t="s">
        <v>46</v>
      </c>
      <c r="M165" s="85">
        <v>1</v>
      </c>
      <c r="N165" s="85" t="s">
        <v>231</v>
      </c>
      <c r="O165" s="100" t="s">
        <v>228</v>
      </c>
      <c r="P165" s="87">
        <f>SUM(J165*M165)</f>
        <v>500000</v>
      </c>
      <c r="Q165" s="88" t="s">
        <v>225</v>
      </c>
    </row>
    <row r="166" spans="1:18" ht="15.95" customHeight="1">
      <c r="A166" s="366"/>
      <c r="B166" s="557" t="s">
        <v>409</v>
      </c>
      <c r="C166" s="559"/>
      <c r="D166" s="462"/>
      <c r="E166" s="463"/>
      <c r="F166" s="464"/>
      <c r="G166" s="481"/>
      <c r="H166" s="482"/>
      <c r="I166" s="566" t="s">
        <v>415</v>
      </c>
      <c r="J166" s="567"/>
      <c r="K166" s="568"/>
      <c r="L166" s="255"/>
      <c r="M166" s="254"/>
      <c r="N166" s="254"/>
      <c r="O166" s="256"/>
      <c r="P166" s="567">
        <f>SUM(P167:P167)</f>
        <v>1500000</v>
      </c>
      <c r="Q166" s="88" t="s">
        <v>225</v>
      </c>
    </row>
    <row r="167" spans="1:18" ht="15.95" customHeight="1">
      <c r="A167" s="366"/>
      <c r="B167" s="76"/>
      <c r="C167" s="559"/>
      <c r="D167" s="462"/>
      <c r="E167" s="463"/>
      <c r="F167" s="464"/>
      <c r="G167" s="481"/>
      <c r="H167" s="482"/>
      <c r="I167" s="539" t="s">
        <v>416</v>
      </c>
      <c r="J167" s="87">
        <v>1500000</v>
      </c>
      <c r="K167" s="126" t="s">
        <v>225</v>
      </c>
      <c r="L167" s="86" t="s">
        <v>46</v>
      </c>
      <c r="M167" s="85">
        <v>1</v>
      </c>
      <c r="N167" s="85" t="s">
        <v>231</v>
      </c>
      <c r="O167" s="100" t="s">
        <v>228</v>
      </c>
      <c r="P167" s="87">
        <f>SUM(J167*M167)</f>
        <v>1500000</v>
      </c>
      <c r="Q167" s="88" t="s">
        <v>225</v>
      </c>
    </row>
    <row r="168" spans="1:18" ht="15.95" customHeight="1">
      <c r="A168" s="366"/>
      <c r="B168" s="76"/>
      <c r="C168" s="559"/>
      <c r="D168" s="462"/>
      <c r="E168" s="463"/>
      <c r="F168" s="464"/>
      <c r="G168" s="481"/>
      <c r="H168" s="482"/>
      <c r="I168" s="566" t="s">
        <v>417</v>
      </c>
      <c r="J168" s="567"/>
      <c r="K168" s="568"/>
      <c r="L168" s="255"/>
      <c r="M168" s="254"/>
      <c r="N168" s="254"/>
      <c r="O168" s="256"/>
      <c r="P168" s="567">
        <f>SUM(P169:P169)</f>
        <v>1500000</v>
      </c>
      <c r="Q168" s="88" t="s">
        <v>225</v>
      </c>
    </row>
    <row r="169" spans="1:18" ht="15.95" customHeight="1">
      <c r="A169" s="366"/>
      <c r="B169" s="76"/>
      <c r="C169" s="559"/>
      <c r="D169" s="462"/>
      <c r="E169" s="463"/>
      <c r="F169" s="464"/>
      <c r="G169" s="481"/>
      <c r="H169" s="482"/>
      <c r="I169" s="539" t="s">
        <v>418</v>
      </c>
      <c r="J169" s="87">
        <v>1500000</v>
      </c>
      <c r="K169" s="126" t="s">
        <v>225</v>
      </c>
      <c r="L169" s="86" t="s">
        <v>46</v>
      </c>
      <c r="M169" s="85">
        <v>1</v>
      </c>
      <c r="N169" s="85" t="s">
        <v>231</v>
      </c>
      <c r="O169" s="100" t="s">
        <v>228</v>
      </c>
      <c r="P169" s="87">
        <f>SUM(J169*M169)</f>
        <v>1500000</v>
      </c>
      <c r="Q169" s="88" t="s">
        <v>225</v>
      </c>
    </row>
    <row r="170" spans="1:18" ht="15.95" customHeight="1">
      <c r="A170" s="366"/>
      <c r="B170" s="76"/>
      <c r="C170" s="559"/>
      <c r="D170" s="462"/>
      <c r="E170" s="463"/>
      <c r="F170" s="464"/>
      <c r="G170" s="481"/>
      <c r="H170" s="482"/>
      <c r="I170" s="744" t="s">
        <v>419</v>
      </c>
      <c r="J170" s="745"/>
      <c r="K170" s="745"/>
      <c r="L170" s="745"/>
      <c r="M170" s="745"/>
      <c r="N170" s="745"/>
      <c r="O170" s="256"/>
      <c r="P170" s="567">
        <f>SUM(P171:P172)</f>
        <v>700000</v>
      </c>
      <c r="Q170" s="88" t="s">
        <v>225</v>
      </c>
    </row>
    <row r="171" spans="1:18" ht="15.95" customHeight="1">
      <c r="A171" s="366"/>
      <c r="B171" s="76"/>
      <c r="C171" s="559"/>
      <c r="D171" s="462"/>
      <c r="E171" s="463"/>
      <c r="F171" s="464"/>
      <c r="G171" s="481"/>
      <c r="H171" s="482"/>
      <c r="I171" s="539" t="s">
        <v>420</v>
      </c>
      <c r="J171" s="195">
        <v>500000</v>
      </c>
      <c r="K171" s="181" t="s">
        <v>225</v>
      </c>
      <c r="L171" s="193" t="s">
        <v>46</v>
      </c>
      <c r="M171" s="183">
        <v>1</v>
      </c>
      <c r="N171" s="183" t="s">
        <v>231</v>
      </c>
      <c r="O171" s="194" t="s">
        <v>228</v>
      </c>
      <c r="P171" s="195">
        <f>SUM(J171*M171)</f>
        <v>500000</v>
      </c>
      <c r="Q171" s="185" t="s">
        <v>225</v>
      </c>
    </row>
    <row r="172" spans="1:18" ht="15.95" customHeight="1">
      <c r="A172" s="366"/>
      <c r="B172" s="76"/>
      <c r="C172" s="559"/>
      <c r="D172" s="462"/>
      <c r="E172" s="463"/>
      <c r="F172" s="464"/>
      <c r="G172" s="481"/>
      <c r="H172" s="482"/>
      <c r="I172" s="539" t="s">
        <v>421</v>
      </c>
      <c r="J172" s="195">
        <v>50000</v>
      </c>
      <c r="K172" s="181" t="s">
        <v>225</v>
      </c>
      <c r="L172" s="193" t="s">
        <v>46</v>
      </c>
      <c r="M172" s="183">
        <v>4</v>
      </c>
      <c r="N172" s="183" t="s">
        <v>231</v>
      </c>
      <c r="O172" s="194" t="s">
        <v>228</v>
      </c>
      <c r="P172" s="195">
        <f>SUM(J172*M172)</f>
        <v>200000</v>
      </c>
      <c r="Q172" s="185" t="s">
        <v>225</v>
      </c>
    </row>
    <row r="173" spans="1:18" ht="15.95" customHeight="1">
      <c r="A173" s="366"/>
      <c r="B173" s="76"/>
      <c r="C173" s="559"/>
      <c r="D173" s="462"/>
      <c r="E173" s="463"/>
      <c r="F173" s="464"/>
      <c r="G173" s="481"/>
      <c r="H173" s="482"/>
      <c r="I173" s="566" t="s">
        <v>422</v>
      </c>
      <c r="J173" s="567"/>
      <c r="K173" s="568"/>
      <c r="L173" s="255"/>
      <c r="M173" s="254"/>
      <c r="N173" s="254"/>
      <c r="O173" s="256"/>
      <c r="P173" s="567">
        <f>SUM(P174:P175)</f>
        <v>1500000</v>
      </c>
      <c r="Q173" s="185" t="s">
        <v>225</v>
      </c>
    </row>
    <row r="174" spans="1:18" ht="15.95" customHeight="1">
      <c r="A174" s="366"/>
      <c r="B174" s="76"/>
      <c r="C174" s="559"/>
      <c r="D174" s="462"/>
      <c r="E174" s="463"/>
      <c r="F174" s="464"/>
      <c r="G174" s="481"/>
      <c r="H174" s="482"/>
      <c r="I174" s="539" t="s">
        <v>423</v>
      </c>
      <c r="J174" s="87">
        <v>500000</v>
      </c>
      <c r="K174" s="126" t="s">
        <v>225</v>
      </c>
      <c r="L174" s="86" t="s">
        <v>46</v>
      </c>
      <c r="M174" s="85">
        <v>1</v>
      </c>
      <c r="N174" s="85" t="s">
        <v>231</v>
      </c>
      <c r="O174" s="100" t="s">
        <v>228</v>
      </c>
      <c r="P174" s="87">
        <f>SUM(J174*M174)</f>
        <v>500000</v>
      </c>
      <c r="Q174" s="88" t="s">
        <v>225</v>
      </c>
    </row>
    <row r="175" spans="1:18" ht="15.95" customHeight="1">
      <c r="A175" s="366"/>
      <c r="B175" s="76"/>
      <c r="C175" s="559"/>
      <c r="D175" s="462"/>
      <c r="E175" s="463"/>
      <c r="F175" s="464"/>
      <c r="G175" s="481"/>
      <c r="H175" s="482"/>
      <c r="I175" s="539" t="s">
        <v>424</v>
      </c>
      <c r="J175" s="87">
        <v>1000000</v>
      </c>
      <c r="K175" s="126" t="s">
        <v>225</v>
      </c>
      <c r="L175" s="86" t="s">
        <v>46</v>
      </c>
      <c r="M175" s="85">
        <v>1</v>
      </c>
      <c r="N175" s="85" t="s">
        <v>231</v>
      </c>
      <c r="O175" s="100" t="s">
        <v>228</v>
      </c>
      <c r="P175" s="87">
        <f>SUM(J175*M175)</f>
        <v>1000000</v>
      </c>
      <c r="Q175" s="88" t="s">
        <v>225</v>
      </c>
    </row>
    <row r="176" spans="1:18" ht="15.95" customHeight="1">
      <c r="A176" s="524"/>
      <c r="B176" s="557"/>
      <c r="C176" s="559"/>
      <c r="D176" s="462"/>
      <c r="E176" s="463"/>
      <c r="F176" s="464"/>
      <c r="G176" s="481"/>
      <c r="H176" s="482"/>
      <c r="I176" s="566" t="s">
        <v>425</v>
      </c>
      <c r="J176" s="567"/>
      <c r="K176" s="568"/>
      <c r="L176" s="255"/>
      <c r="M176" s="254"/>
      <c r="N176" s="254"/>
      <c r="O176" s="256"/>
      <c r="P176" s="567">
        <f>SUM(P177:P179)</f>
        <v>3000000</v>
      </c>
      <c r="Q176" s="88" t="s">
        <v>225</v>
      </c>
      <c r="R176" s="3" t="s">
        <v>426</v>
      </c>
    </row>
    <row r="177" spans="1:34" s="3" customFormat="1" ht="15.95" customHeight="1">
      <c r="A177" s="366"/>
      <c r="B177" s="557"/>
      <c r="C177" s="559"/>
      <c r="D177" s="462"/>
      <c r="E177" s="463"/>
      <c r="F177" s="464"/>
      <c r="G177" s="481"/>
      <c r="H177" s="482"/>
      <c r="I177" s="539" t="s">
        <v>427</v>
      </c>
      <c r="J177" s="87">
        <v>600000</v>
      </c>
      <c r="K177" s="126" t="s">
        <v>225</v>
      </c>
      <c r="L177" s="86" t="s">
        <v>46</v>
      </c>
      <c r="M177" s="85">
        <v>1</v>
      </c>
      <c r="N177" s="85" t="s">
        <v>231</v>
      </c>
      <c r="O177" s="100" t="s">
        <v>228</v>
      </c>
      <c r="P177" s="87">
        <f>SUM(J177*M177)</f>
        <v>600000</v>
      </c>
      <c r="Q177" s="88" t="s">
        <v>225</v>
      </c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F177" s="334"/>
      <c r="AG177" s="334"/>
      <c r="AH177" s="334"/>
    </row>
    <row r="178" spans="1:34" s="3" customFormat="1" ht="15.95" customHeight="1">
      <c r="A178" s="366"/>
      <c r="B178" s="557"/>
      <c r="C178" s="559"/>
      <c r="D178" s="462"/>
      <c r="E178" s="463"/>
      <c r="F178" s="464"/>
      <c r="G178" s="481"/>
      <c r="H178" s="482"/>
      <c r="I178" s="539" t="s">
        <v>428</v>
      </c>
      <c r="J178" s="87">
        <v>400000</v>
      </c>
      <c r="K178" s="126" t="s">
        <v>225</v>
      </c>
      <c r="L178" s="86" t="s">
        <v>46</v>
      </c>
      <c r="M178" s="85">
        <v>1</v>
      </c>
      <c r="N178" s="85" t="s">
        <v>231</v>
      </c>
      <c r="O178" s="100" t="s">
        <v>228</v>
      </c>
      <c r="P178" s="87">
        <f>SUM(J178*M178)</f>
        <v>400000</v>
      </c>
      <c r="Q178" s="88" t="s">
        <v>225</v>
      </c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F178" s="334"/>
      <c r="AG178" s="334"/>
      <c r="AH178" s="334"/>
    </row>
    <row r="179" spans="1:34" s="3" customFormat="1" ht="15.95" customHeight="1">
      <c r="A179" s="366"/>
      <c r="B179" s="557"/>
      <c r="C179" s="559"/>
      <c r="D179" s="462"/>
      <c r="E179" s="463"/>
      <c r="F179" s="464"/>
      <c r="G179" s="481"/>
      <c r="H179" s="482"/>
      <c r="I179" s="539" t="s">
        <v>429</v>
      </c>
      <c r="J179" s="87">
        <v>2000000</v>
      </c>
      <c r="K179" s="126" t="s">
        <v>225</v>
      </c>
      <c r="L179" s="86" t="s">
        <v>46</v>
      </c>
      <c r="M179" s="85">
        <v>1</v>
      </c>
      <c r="N179" s="85" t="s">
        <v>231</v>
      </c>
      <c r="O179" s="100" t="s">
        <v>228</v>
      </c>
      <c r="P179" s="87">
        <f>SUM(J179*M179)</f>
        <v>2000000</v>
      </c>
      <c r="Q179" s="88" t="s">
        <v>225</v>
      </c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F179" s="334"/>
      <c r="AG179" s="334"/>
      <c r="AH179" s="334"/>
    </row>
    <row r="180" spans="1:34" s="3" customFormat="1" ht="15.95" customHeight="1">
      <c r="A180" s="366"/>
      <c r="B180" s="569"/>
      <c r="C180" s="559"/>
      <c r="D180" s="462"/>
      <c r="E180" s="463"/>
      <c r="F180" s="464"/>
      <c r="G180" s="481"/>
      <c r="H180" s="482"/>
      <c r="I180" s="566" t="s">
        <v>430</v>
      </c>
      <c r="J180" s="567"/>
      <c r="K180" s="568"/>
      <c r="L180" s="255"/>
      <c r="M180" s="254"/>
      <c r="N180" s="254"/>
      <c r="O180" s="256"/>
      <c r="P180" s="567">
        <f>SUM(P181:P182)</f>
        <v>2900000</v>
      </c>
      <c r="Q180" s="88" t="s">
        <v>225</v>
      </c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F180" s="334"/>
      <c r="AG180" s="334"/>
      <c r="AH180" s="334"/>
    </row>
    <row r="181" spans="1:34" s="3" customFormat="1" ht="15.95" customHeight="1">
      <c r="A181" s="366"/>
      <c r="B181" s="569"/>
      <c r="C181" s="559"/>
      <c r="D181" s="462"/>
      <c r="E181" s="463"/>
      <c r="F181" s="464"/>
      <c r="G181" s="481"/>
      <c r="H181" s="482"/>
      <c r="I181" s="539" t="s">
        <v>431</v>
      </c>
      <c r="J181" s="87">
        <v>900000</v>
      </c>
      <c r="K181" s="126" t="s">
        <v>225</v>
      </c>
      <c r="L181" s="86" t="s">
        <v>46</v>
      </c>
      <c r="M181" s="85">
        <v>1</v>
      </c>
      <c r="N181" s="85" t="s">
        <v>231</v>
      </c>
      <c r="O181" s="100" t="s">
        <v>228</v>
      </c>
      <c r="P181" s="87">
        <f>SUM(J181*M181)</f>
        <v>900000</v>
      </c>
      <c r="Q181" s="88" t="s">
        <v>225</v>
      </c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F181" s="334"/>
      <c r="AG181" s="334"/>
      <c r="AH181" s="334"/>
    </row>
    <row r="182" spans="1:34" s="3" customFormat="1" ht="15.95" customHeight="1">
      <c r="A182" s="366"/>
      <c r="B182" s="76"/>
      <c r="C182" s="559"/>
      <c r="D182" s="462"/>
      <c r="E182" s="463"/>
      <c r="F182" s="464"/>
      <c r="G182" s="481"/>
      <c r="H182" s="482"/>
      <c r="I182" s="539" t="s">
        <v>432</v>
      </c>
      <c r="J182" s="87">
        <v>2000000</v>
      </c>
      <c r="K182" s="126" t="s">
        <v>225</v>
      </c>
      <c r="L182" s="86" t="s">
        <v>46</v>
      </c>
      <c r="M182" s="85">
        <v>1</v>
      </c>
      <c r="N182" s="85" t="s">
        <v>231</v>
      </c>
      <c r="O182" s="100" t="s">
        <v>228</v>
      </c>
      <c r="P182" s="87">
        <f>SUM(J182*M182)</f>
        <v>2000000</v>
      </c>
      <c r="Q182" s="88" t="s">
        <v>225</v>
      </c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F182" s="334"/>
      <c r="AG182" s="334"/>
      <c r="AH182" s="334"/>
    </row>
    <row r="183" spans="1:34" s="3" customFormat="1" ht="15.95" customHeight="1">
      <c r="A183" s="366"/>
      <c r="B183" s="76"/>
      <c r="C183" s="559"/>
      <c r="D183" s="462"/>
      <c r="E183" s="463"/>
      <c r="F183" s="464"/>
      <c r="G183" s="481"/>
      <c r="H183" s="482"/>
      <c r="I183" s="744" t="s">
        <v>433</v>
      </c>
      <c r="J183" s="745"/>
      <c r="K183" s="568"/>
      <c r="L183" s="255"/>
      <c r="M183" s="254"/>
      <c r="N183" s="254"/>
      <c r="O183" s="256"/>
      <c r="P183" s="567">
        <f>+P184</f>
        <v>1500000</v>
      </c>
      <c r="Q183" s="88" t="s">
        <v>225</v>
      </c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F183" s="334"/>
      <c r="AG183" s="334"/>
      <c r="AH183" s="334"/>
    </row>
    <row r="184" spans="1:34" s="3" customFormat="1" ht="15.95" customHeight="1">
      <c r="A184" s="366"/>
      <c r="B184" s="76"/>
      <c r="C184" s="559"/>
      <c r="D184" s="462"/>
      <c r="E184" s="463"/>
      <c r="F184" s="464"/>
      <c r="G184" s="481"/>
      <c r="H184" s="482"/>
      <c r="I184" s="539" t="s">
        <v>434</v>
      </c>
      <c r="J184" s="87">
        <v>1500000</v>
      </c>
      <c r="K184" s="126" t="s">
        <v>225</v>
      </c>
      <c r="L184" s="86" t="s">
        <v>46</v>
      </c>
      <c r="M184" s="85">
        <v>1</v>
      </c>
      <c r="N184" s="85" t="s">
        <v>231</v>
      </c>
      <c r="O184" s="100" t="s">
        <v>228</v>
      </c>
      <c r="P184" s="87">
        <f>SUM(J184*M184)</f>
        <v>1500000</v>
      </c>
      <c r="Q184" s="88" t="s">
        <v>225</v>
      </c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F184" s="334"/>
      <c r="AG184" s="334"/>
      <c r="AH184" s="334"/>
    </row>
    <row r="185" spans="1:34" s="3" customFormat="1" ht="15.95" customHeight="1">
      <c r="A185" s="366"/>
      <c r="B185" s="76"/>
      <c r="C185" s="559"/>
      <c r="D185" s="462"/>
      <c r="E185" s="463"/>
      <c r="F185" s="464"/>
      <c r="G185" s="481"/>
      <c r="H185" s="482"/>
      <c r="I185" s="566" t="s">
        <v>435</v>
      </c>
      <c r="J185" s="567"/>
      <c r="K185" s="568"/>
      <c r="L185" s="255"/>
      <c r="M185" s="254"/>
      <c r="N185" s="254"/>
      <c r="O185" s="256"/>
      <c r="P185" s="567">
        <f>SUM(P186:P186)</f>
        <v>600000</v>
      </c>
      <c r="Q185" s="88" t="s">
        <v>225</v>
      </c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F185" s="334"/>
      <c r="AG185" s="334"/>
      <c r="AH185" s="334"/>
    </row>
    <row r="186" spans="1:34" s="3" customFormat="1" ht="16.5" customHeight="1">
      <c r="A186" s="366"/>
      <c r="B186" s="76"/>
      <c r="C186" s="559"/>
      <c r="D186" s="462"/>
      <c r="E186" s="463"/>
      <c r="F186" s="464"/>
      <c r="G186" s="481"/>
      <c r="H186" s="482"/>
      <c r="I186" s="539" t="s">
        <v>436</v>
      </c>
      <c r="J186" s="87">
        <v>600000</v>
      </c>
      <c r="K186" s="126" t="s">
        <v>225</v>
      </c>
      <c r="L186" s="86" t="s">
        <v>46</v>
      </c>
      <c r="M186" s="85">
        <v>1</v>
      </c>
      <c r="N186" s="85" t="s">
        <v>231</v>
      </c>
      <c r="O186" s="100" t="s">
        <v>228</v>
      </c>
      <c r="P186" s="87">
        <f>SUM(J186*M186)</f>
        <v>600000</v>
      </c>
      <c r="Q186" s="88" t="s">
        <v>225</v>
      </c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F186" s="334"/>
      <c r="AG186" s="334"/>
      <c r="AH186" s="334"/>
    </row>
    <row r="187" spans="1:34" s="3" customFormat="1" ht="16.5" customHeight="1">
      <c r="A187" s="366"/>
      <c r="B187" s="76"/>
      <c r="C187" s="559"/>
      <c r="D187" s="462"/>
      <c r="E187" s="463"/>
      <c r="F187" s="570"/>
      <c r="G187" s="481"/>
      <c r="H187" s="482"/>
      <c r="I187" s="566" t="s">
        <v>437</v>
      </c>
      <c r="J187" s="87"/>
      <c r="K187" s="126"/>
      <c r="L187" s="86"/>
      <c r="M187" s="85"/>
      <c r="N187" s="85"/>
      <c r="O187" s="100"/>
      <c r="P187" s="567">
        <v>600000</v>
      </c>
      <c r="Q187" s="88" t="s">
        <v>218</v>
      </c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F187" s="334"/>
      <c r="AG187" s="334"/>
      <c r="AH187" s="334"/>
    </row>
    <row r="188" spans="1:34" s="3" customFormat="1" ht="16.5" customHeight="1">
      <c r="A188" s="366"/>
      <c r="B188" s="76"/>
      <c r="C188" s="571"/>
      <c r="D188" s="467"/>
      <c r="E188" s="468"/>
      <c r="F188" s="570"/>
      <c r="G188" s="487"/>
      <c r="H188" s="488"/>
      <c r="I188" s="572" t="s">
        <v>438</v>
      </c>
      <c r="J188" s="87">
        <v>600000</v>
      </c>
      <c r="K188" s="126" t="s">
        <v>225</v>
      </c>
      <c r="L188" s="86" t="s">
        <v>46</v>
      </c>
      <c r="M188" s="85">
        <v>1</v>
      </c>
      <c r="N188" s="85" t="s">
        <v>231</v>
      </c>
      <c r="O188" s="100" t="s">
        <v>228</v>
      </c>
      <c r="P188" s="567">
        <v>600000</v>
      </c>
      <c r="Q188" s="253" t="s">
        <v>218</v>
      </c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F188" s="334"/>
      <c r="AG188" s="334"/>
      <c r="AH188" s="334"/>
    </row>
    <row r="189" spans="1:34" s="3" customFormat="1" ht="15.95" customHeight="1">
      <c r="A189" s="366"/>
      <c r="B189" s="573"/>
      <c r="C189" s="244" t="s">
        <v>439</v>
      </c>
      <c r="D189" s="474">
        <v>2000</v>
      </c>
      <c r="E189" s="475">
        <f>+P189/1000</f>
        <v>2000</v>
      </c>
      <c r="F189" s="389">
        <v>2000</v>
      </c>
      <c r="G189" s="476">
        <f>+E189-D189</f>
        <v>0</v>
      </c>
      <c r="H189" s="477">
        <f t="shared" ref="H189:H197" si="12">+G189/D189*100</f>
        <v>0</v>
      </c>
      <c r="I189" s="574"/>
      <c r="J189" s="108"/>
      <c r="K189" s="130"/>
      <c r="L189" s="107"/>
      <c r="M189" s="75" t="s">
        <v>224</v>
      </c>
      <c r="N189" s="75"/>
      <c r="O189" s="75"/>
      <c r="P189" s="108">
        <f>+P190+P191</f>
        <v>2000000</v>
      </c>
      <c r="Q189" s="63" t="s">
        <v>218</v>
      </c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F189" s="334"/>
      <c r="AG189" s="334"/>
      <c r="AH189" s="334"/>
    </row>
    <row r="190" spans="1:34" s="3" customFormat="1" ht="15.95" customHeight="1">
      <c r="A190" s="366"/>
      <c r="B190" s="573"/>
      <c r="C190" s="263"/>
      <c r="D190" s="479"/>
      <c r="E190" s="480"/>
      <c r="F190" s="390"/>
      <c r="G190" s="481">
        <f>+E190-D190</f>
        <v>0</v>
      </c>
      <c r="H190" s="482" t="e">
        <f t="shared" si="12"/>
        <v>#DIV/0!</v>
      </c>
      <c r="I190" s="575" t="s">
        <v>440</v>
      </c>
      <c r="J190" s="87">
        <v>1000000</v>
      </c>
      <c r="K190" s="126" t="s">
        <v>225</v>
      </c>
      <c r="L190" s="86" t="s">
        <v>46</v>
      </c>
      <c r="M190" s="85">
        <v>1</v>
      </c>
      <c r="N190" s="85" t="s">
        <v>231</v>
      </c>
      <c r="O190" s="100" t="s">
        <v>228</v>
      </c>
      <c r="P190" s="87">
        <v>1000000</v>
      </c>
      <c r="Q190" s="88" t="s">
        <v>218</v>
      </c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F190" s="334"/>
      <c r="AG190" s="334"/>
      <c r="AH190" s="334"/>
    </row>
    <row r="191" spans="1:34" s="3" customFormat="1" ht="15.95" customHeight="1">
      <c r="A191" s="366"/>
      <c r="B191" s="569"/>
      <c r="C191" s="408"/>
      <c r="D191" s="485"/>
      <c r="E191" s="486"/>
      <c r="F191" s="393"/>
      <c r="G191" s="487">
        <f>+E191-D191</f>
        <v>0</v>
      </c>
      <c r="H191" s="488" t="e">
        <f t="shared" si="12"/>
        <v>#DIV/0!</v>
      </c>
      <c r="I191" s="576" t="s">
        <v>441</v>
      </c>
      <c r="J191" s="472">
        <v>1000000</v>
      </c>
      <c r="K191" s="404" t="s">
        <v>225</v>
      </c>
      <c r="L191" s="251" t="s">
        <v>46</v>
      </c>
      <c r="M191" s="250">
        <v>1</v>
      </c>
      <c r="N191" s="250" t="s">
        <v>227</v>
      </c>
      <c r="O191" s="252" t="s">
        <v>228</v>
      </c>
      <c r="P191" s="472">
        <f>SUM(J191*M191)</f>
        <v>1000000</v>
      </c>
      <c r="Q191" s="253" t="s">
        <v>225</v>
      </c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F191" s="334"/>
      <c r="AG191" s="334"/>
      <c r="AH191" s="334"/>
    </row>
    <row r="192" spans="1:34" s="3" customFormat="1" ht="15.95" customHeight="1">
      <c r="A192" s="366"/>
      <c r="B192" s="76"/>
      <c r="C192" s="577" t="s">
        <v>442</v>
      </c>
      <c r="D192" s="474">
        <v>360</v>
      </c>
      <c r="E192" s="475">
        <f>+P192/1000</f>
        <v>360</v>
      </c>
      <c r="F192" s="389">
        <v>4390</v>
      </c>
      <c r="G192" s="476">
        <f>+E192-D192</f>
        <v>0</v>
      </c>
      <c r="H192" s="477">
        <f t="shared" si="12"/>
        <v>0</v>
      </c>
      <c r="I192" s="392"/>
      <c r="J192" s="108"/>
      <c r="K192" s="130"/>
      <c r="L192" s="107"/>
      <c r="M192" s="75" t="s">
        <v>224</v>
      </c>
      <c r="N192" s="75"/>
      <c r="O192" s="75"/>
      <c r="P192" s="108">
        <f>SUM(P193:P194)</f>
        <v>360000</v>
      </c>
      <c r="Q192" s="63" t="s">
        <v>218</v>
      </c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F192" s="334"/>
      <c r="AG192" s="334"/>
      <c r="AH192" s="334"/>
    </row>
    <row r="193" spans="1:34" s="3" customFormat="1" ht="15.95" customHeight="1">
      <c r="A193" s="366"/>
      <c r="B193" s="76"/>
      <c r="C193" s="578"/>
      <c r="D193" s="479"/>
      <c r="E193" s="480"/>
      <c r="F193" s="390"/>
      <c r="G193" s="481"/>
      <c r="H193" s="482"/>
      <c r="I193" s="83" t="s">
        <v>443</v>
      </c>
      <c r="J193" s="87">
        <v>30000</v>
      </c>
      <c r="K193" s="126" t="s">
        <v>225</v>
      </c>
      <c r="L193" s="86" t="s">
        <v>46</v>
      </c>
      <c r="M193" s="85">
        <v>12</v>
      </c>
      <c r="N193" s="85" t="s">
        <v>231</v>
      </c>
      <c r="O193" s="100" t="s">
        <v>228</v>
      </c>
      <c r="P193" s="87">
        <f>J193*M193</f>
        <v>360000</v>
      </c>
      <c r="Q193" s="88" t="s">
        <v>225</v>
      </c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F193" s="334"/>
      <c r="AG193" s="334"/>
      <c r="AH193" s="334"/>
    </row>
    <row r="194" spans="1:34" s="3" customFormat="1" ht="15.95" customHeight="1">
      <c r="A194" s="366"/>
      <c r="B194" s="402"/>
      <c r="C194" s="579"/>
      <c r="D194" s="485"/>
      <c r="E194" s="486"/>
      <c r="F194" s="393"/>
      <c r="G194" s="487"/>
      <c r="H194" s="488"/>
      <c r="I194" s="409" t="s">
        <v>444</v>
      </c>
      <c r="J194" s="472">
        <v>0</v>
      </c>
      <c r="K194" s="404" t="s">
        <v>225</v>
      </c>
      <c r="L194" s="251" t="s">
        <v>46</v>
      </c>
      <c r="M194" s="250">
        <v>1</v>
      </c>
      <c r="N194" s="250" t="s">
        <v>231</v>
      </c>
      <c r="O194" s="252" t="s">
        <v>228</v>
      </c>
      <c r="P194" s="472">
        <f>SUM(J194*M194)</f>
        <v>0</v>
      </c>
      <c r="Q194" s="253" t="s">
        <v>225</v>
      </c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F194" s="334"/>
      <c r="AG194" s="334"/>
      <c r="AH194" s="334"/>
    </row>
    <row r="195" spans="1:34" s="3" customFormat="1" ht="20.100000000000001" customHeight="1">
      <c r="A195" s="366" t="s">
        <v>318</v>
      </c>
      <c r="B195" s="53" t="s">
        <v>445</v>
      </c>
      <c r="C195" s="279" t="s">
        <v>222</v>
      </c>
      <c r="D195" s="525">
        <f>+D196+D203+D207</f>
        <v>96043</v>
      </c>
      <c r="E195" s="55">
        <f>SUM(E196:E208)</f>
        <v>106570</v>
      </c>
      <c r="F195" s="378" t="e">
        <f>+#REF!+F196+F203+#REF!+F207</f>
        <v>#REF!</v>
      </c>
      <c r="G195" s="526">
        <f t="shared" ref="G195:G213" si="13">+E195-D195</f>
        <v>10527</v>
      </c>
      <c r="H195" s="527">
        <f t="shared" si="12"/>
        <v>10.960715512843205</v>
      </c>
      <c r="I195" s="407"/>
      <c r="J195" s="73"/>
      <c r="K195" s="130"/>
      <c r="L195" s="107"/>
      <c r="M195" s="74"/>
      <c r="N195" s="74"/>
      <c r="O195" s="294"/>
      <c r="P195" s="73">
        <f>SUM(P196,P203,P207)</f>
        <v>106570000</v>
      </c>
      <c r="Q195" s="63" t="s">
        <v>218</v>
      </c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F195" s="334"/>
      <c r="AG195" s="334"/>
      <c r="AH195" s="334"/>
    </row>
    <row r="196" spans="1:34" s="3" customFormat="1" ht="15.95" customHeight="1">
      <c r="A196" s="366"/>
      <c r="B196" s="76"/>
      <c r="C196" s="577" t="s">
        <v>446</v>
      </c>
      <c r="D196" s="474">
        <v>45471</v>
      </c>
      <c r="E196" s="475">
        <f>+P196/1000</f>
        <v>54790</v>
      </c>
      <c r="F196" s="389">
        <v>14521</v>
      </c>
      <c r="G196" s="476">
        <f t="shared" si="13"/>
        <v>9319</v>
      </c>
      <c r="H196" s="477">
        <f t="shared" si="12"/>
        <v>20.494381034065668</v>
      </c>
      <c r="I196" s="407"/>
      <c r="J196" s="108"/>
      <c r="K196" s="130"/>
      <c r="L196" s="107"/>
      <c r="M196" s="75" t="s">
        <v>224</v>
      </c>
      <c r="N196" s="75"/>
      <c r="O196" s="75"/>
      <c r="P196" s="108">
        <f>SUM(P197:P202)</f>
        <v>54790000</v>
      </c>
      <c r="Q196" s="63" t="s">
        <v>225</v>
      </c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F196" s="334"/>
      <c r="AG196" s="334"/>
      <c r="AH196" s="334"/>
    </row>
    <row r="197" spans="1:34" s="3" customFormat="1" ht="15.95" customHeight="1">
      <c r="A197" s="366"/>
      <c r="B197" s="76"/>
      <c r="C197" s="580"/>
      <c r="D197" s="479"/>
      <c r="E197" s="480"/>
      <c r="F197" s="390"/>
      <c r="G197" s="481">
        <f t="shared" si="13"/>
        <v>0</v>
      </c>
      <c r="H197" s="482" t="e">
        <f t="shared" si="12"/>
        <v>#DIV/0!</v>
      </c>
      <c r="I197" s="581" t="s">
        <v>447</v>
      </c>
      <c r="J197" s="195">
        <v>9340000</v>
      </c>
      <c r="K197" s="181" t="s">
        <v>225</v>
      </c>
      <c r="L197" s="193" t="s">
        <v>46</v>
      </c>
      <c r="M197" s="183">
        <v>1</v>
      </c>
      <c r="N197" s="85" t="s">
        <v>300</v>
      </c>
      <c r="O197" s="100" t="s">
        <v>228</v>
      </c>
      <c r="P197" s="87">
        <f t="shared" ref="P197:P202" si="14">SUM(J197*M197)</f>
        <v>9340000</v>
      </c>
      <c r="Q197" s="88" t="s">
        <v>225</v>
      </c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F197" s="334"/>
      <c r="AG197" s="334"/>
      <c r="AH197" s="334"/>
    </row>
    <row r="198" spans="1:34" s="3" customFormat="1" ht="15.95" customHeight="1">
      <c r="A198" s="366"/>
      <c r="B198" s="76"/>
      <c r="C198" s="580"/>
      <c r="D198" s="479"/>
      <c r="E198" s="480"/>
      <c r="F198" s="390"/>
      <c r="G198" s="481"/>
      <c r="H198" s="482"/>
      <c r="I198" s="581" t="s">
        <v>448</v>
      </c>
      <c r="J198" s="195">
        <v>5330000</v>
      </c>
      <c r="K198" s="181" t="s">
        <v>218</v>
      </c>
      <c r="L198" s="193" t="s">
        <v>46</v>
      </c>
      <c r="M198" s="183">
        <v>1</v>
      </c>
      <c r="N198" s="85" t="s">
        <v>449</v>
      </c>
      <c r="O198" s="85" t="s">
        <v>317</v>
      </c>
      <c r="P198" s="87">
        <f t="shared" si="14"/>
        <v>5330000</v>
      </c>
      <c r="Q198" s="88" t="s">
        <v>218</v>
      </c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F198" s="334"/>
      <c r="AG198" s="334"/>
      <c r="AH198" s="334"/>
    </row>
    <row r="199" spans="1:34" s="3" customFormat="1" ht="15.95" customHeight="1">
      <c r="A199" s="366"/>
      <c r="B199" s="76"/>
      <c r="C199" s="580"/>
      <c r="D199" s="479"/>
      <c r="E199" s="480"/>
      <c r="F199" s="390"/>
      <c r="G199" s="481"/>
      <c r="H199" s="482"/>
      <c r="I199" s="581" t="s">
        <v>450</v>
      </c>
      <c r="J199" s="195">
        <v>8540000</v>
      </c>
      <c r="K199" s="181" t="s">
        <v>218</v>
      </c>
      <c r="L199" s="193" t="s">
        <v>46</v>
      </c>
      <c r="M199" s="183">
        <v>1</v>
      </c>
      <c r="N199" s="85" t="s">
        <v>300</v>
      </c>
      <c r="O199" s="100" t="s">
        <v>228</v>
      </c>
      <c r="P199" s="87">
        <f t="shared" si="14"/>
        <v>8540000</v>
      </c>
      <c r="Q199" s="88" t="s">
        <v>218</v>
      </c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F199" s="334"/>
      <c r="AG199" s="334"/>
      <c r="AH199" s="334"/>
    </row>
    <row r="200" spans="1:34" s="3" customFormat="1" ht="15.95" customHeight="1">
      <c r="A200" s="366"/>
      <c r="B200" s="76"/>
      <c r="C200" s="580"/>
      <c r="D200" s="479"/>
      <c r="E200" s="480"/>
      <c r="F200" s="390"/>
      <c r="G200" s="481"/>
      <c r="H200" s="482"/>
      <c r="I200" s="581" t="s">
        <v>451</v>
      </c>
      <c r="J200" s="195">
        <v>25850000</v>
      </c>
      <c r="K200" s="181" t="s">
        <v>225</v>
      </c>
      <c r="L200" s="193" t="s">
        <v>46</v>
      </c>
      <c r="M200" s="183">
        <v>1</v>
      </c>
      <c r="N200" s="85" t="s">
        <v>231</v>
      </c>
      <c r="O200" s="100" t="s">
        <v>228</v>
      </c>
      <c r="P200" s="87">
        <f t="shared" si="14"/>
        <v>25850000</v>
      </c>
      <c r="Q200" s="88" t="s">
        <v>225</v>
      </c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F200" s="334"/>
      <c r="AG200" s="334"/>
      <c r="AH200" s="334"/>
    </row>
    <row r="201" spans="1:34" s="3" customFormat="1" ht="15.95" customHeight="1">
      <c r="A201" s="366"/>
      <c r="B201" s="76"/>
      <c r="C201" s="580"/>
      <c r="D201" s="479"/>
      <c r="E201" s="480"/>
      <c r="F201" s="390"/>
      <c r="G201" s="481"/>
      <c r="H201" s="482"/>
      <c r="I201" s="581" t="s">
        <v>452</v>
      </c>
      <c r="J201" s="195">
        <v>1890000</v>
      </c>
      <c r="K201" s="181" t="s">
        <v>225</v>
      </c>
      <c r="L201" s="193" t="s">
        <v>46</v>
      </c>
      <c r="M201" s="183">
        <v>1</v>
      </c>
      <c r="N201" s="85" t="s">
        <v>300</v>
      </c>
      <c r="O201" s="100" t="s">
        <v>228</v>
      </c>
      <c r="P201" s="87">
        <f t="shared" si="14"/>
        <v>1890000</v>
      </c>
      <c r="Q201" s="88" t="s">
        <v>225</v>
      </c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F201" s="334"/>
      <c r="AG201" s="334"/>
      <c r="AH201" s="334"/>
    </row>
    <row r="202" spans="1:34" s="3" customFormat="1" ht="15.95" customHeight="1">
      <c r="A202" s="366"/>
      <c r="B202" s="76"/>
      <c r="C202" s="580"/>
      <c r="D202" s="479"/>
      <c r="E202" s="480"/>
      <c r="F202" s="390"/>
      <c r="G202" s="481"/>
      <c r="H202" s="482"/>
      <c r="I202" s="581" t="s">
        <v>453</v>
      </c>
      <c r="J202" s="195">
        <v>3840000</v>
      </c>
      <c r="K202" s="181" t="s">
        <v>218</v>
      </c>
      <c r="L202" s="193" t="s">
        <v>46</v>
      </c>
      <c r="M202" s="183">
        <v>1</v>
      </c>
      <c r="N202" s="85" t="s">
        <v>300</v>
      </c>
      <c r="O202" s="100" t="s">
        <v>228</v>
      </c>
      <c r="P202" s="87">
        <f t="shared" si="14"/>
        <v>3840000</v>
      </c>
      <c r="Q202" s="88" t="s">
        <v>225</v>
      </c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F202" s="334"/>
      <c r="AG202" s="334"/>
      <c r="AH202" s="334"/>
    </row>
    <row r="203" spans="1:34" s="3" customFormat="1" ht="15.95" customHeight="1">
      <c r="A203" s="366" t="s">
        <v>206</v>
      </c>
      <c r="B203" s="76" t="s">
        <v>206</v>
      </c>
      <c r="C203" s="577" t="s">
        <v>454</v>
      </c>
      <c r="D203" s="474">
        <v>50232</v>
      </c>
      <c r="E203" s="475">
        <f>+P203/1000</f>
        <v>51270</v>
      </c>
      <c r="F203" s="389">
        <v>22925</v>
      </c>
      <c r="G203" s="476">
        <f t="shared" si="13"/>
        <v>1038</v>
      </c>
      <c r="H203" s="477">
        <f>+G203/D203*100</f>
        <v>2.066411849020545</v>
      </c>
      <c r="I203" s="407"/>
      <c r="J203" s="73"/>
      <c r="K203" s="130"/>
      <c r="L203" s="107"/>
      <c r="M203" s="75" t="s">
        <v>224</v>
      </c>
      <c r="N203" s="75"/>
      <c r="O203" s="75"/>
      <c r="P203" s="73">
        <f>SUM(P204:P206)</f>
        <v>51270000</v>
      </c>
      <c r="Q203" s="63" t="s">
        <v>225</v>
      </c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F203" s="334"/>
      <c r="AG203" s="334"/>
      <c r="AH203" s="334"/>
    </row>
    <row r="204" spans="1:34" s="3" customFormat="1" ht="15.95" customHeight="1">
      <c r="A204" s="366"/>
      <c r="B204" s="76"/>
      <c r="C204" s="578"/>
      <c r="D204" s="479"/>
      <c r="E204" s="480"/>
      <c r="F204" s="390"/>
      <c r="G204" s="481"/>
      <c r="H204" s="482"/>
      <c r="I204" s="581" t="s">
        <v>455</v>
      </c>
      <c r="J204" s="195">
        <v>2580000</v>
      </c>
      <c r="K204" s="181" t="s">
        <v>225</v>
      </c>
      <c r="L204" s="193" t="s">
        <v>46</v>
      </c>
      <c r="M204" s="183">
        <v>1</v>
      </c>
      <c r="N204" s="183" t="s">
        <v>231</v>
      </c>
      <c r="O204" s="100" t="s">
        <v>228</v>
      </c>
      <c r="P204" s="87">
        <f>SUM(J204*M204)</f>
        <v>2580000</v>
      </c>
      <c r="Q204" s="88" t="s">
        <v>225</v>
      </c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F204" s="334"/>
      <c r="AG204" s="334"/>
      <c r="AH204" s="334"/>
    </row>
    <row r="205" spans="1:34" s="3" customFormat="1" ht="15.95" customHeight="1">
      <c r="A205" s="366"/>
      <c r="B205" s="76"/>
      <c r="C205" s="578"/>
      <c r="D205" s="479"/>
      <c r="E205" s="480"/>
      <c r="F205" s="390"/>
      <c r="G205" s="481"/>
      <c r="H205" s="482"/>
      <c r="I205" s="581" t="s">
        <v>456</v>
      </c>
      <c r="J205" s="195">
        <v>890000</v>
      </c>
      <c r="K205" s="181" t="s">
        <v>225</v>
      </c>
      <c r="L205" s="193" t="s">
        <v>46</v>
      </c>
      <c r="M205" s="183">
        <v>1</v>
      </c>
      <c r="N205" s="183" t="s">
        <v>231</v>
      </c>
      <c r="O205" s="100" t="s">
        <v>228</v>
      </c>
      <c r="P205" s="87">
        <f>SUM(J205*M205)</f>
        <v>890000</v>
      </c>
      <c r="Q205" s="88" t="s">
        <v>225</v>
      </c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F205" s="334"/>
      <c r="AG205" s="334"/>
      <c r="AH205" s="334"/>
    </row>
    <row r="206" spans="1:34" s="3" customFormat="1" ht="15.95" customHeight="1">
      <c r="A206" s="366"/>
      <c r="B206" s="76"/>
      <c r="C206" s="578"/>
      <c r="D206" s="479"/>
      <c r="E206" s="480"/>
      <c r="F206" s="390"/>
      <c r="G206" s="481"/>
      <c r="H206" s="482"/>
      <c r="I206" s="581" t="s">
        <v>457</v>
      </c>
      <c r="J206" s="195">
        <v>47800000</v>
      </c>
      <c r="K206" s="181" t="s">
        <v>225</v>
      </c>
      <c r="L206" s="193" t="s">
        <v>46</v>
      </c>
      <c r="M206" s="183">
        <v>1</v>
      </c>
      <c r="N206" s="183" t="s">
        <v>231</v>
      </c>
      <c r="O206" s="85" t="s">
        <v>317</v>
      </c>
      <c r="P206" s="87">
        <f>SUM(J206*M206)</f>
        <v>47800000</v>
      </c>
      <c r="Q206" s="88" t="s">
        <v>218</v>
      </c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F206" s="334"/>
      <c r="AG206" s="334"/>
      <c r="AH206" s="334"/>
    </row>
    <row r="207" spans="1:34" s="3" customFormat="1" ht="15.95" customHeight="1">
      <c r="A207" s="366"/>
      <c r="B207" s="76"/>
      <c r="C207" s="582" t="s">
        <v>458</v>
      </c>
      <c r="D207" s="474">
        <v>340</v>
      </c>
      <c r="E207" s="475">
        <f>+P207/1000</f>
        <v>510</v>
      </c>
      <c r="F207" s="389">
        <v>346</v>
      </c>
      <c r="G207" s="476">
        <f t="shared" si="13"/>
        <v>170</v>
      </c>
      <c r="H207" s="477">
        <f>+G207/D207*100</f>
        <v>50</v>
      </c>
      <c r="I207" s="407"/>
      <c r="J207" s="108"/>
      <c r="K207" s="130"/>
      <c r="L207" s="107"/>
      <c r="M207" s="75" t="s">
        <v>224</v>
      </c>
      <c r="N207" s="75"/>
      <c r="O207" s="75"/>
      <c r="P207" s="108">
        <f>SUM(P208:P208)</f>
        <v>510000</v>
      </c>
      <c r="Q207" s="63" t="s">
        <v>225</v>
      </c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F207" s="334"/>
      <c r="AG207" s="334"/>
      <c r="AH207" s="334"/>
    </row>
    <row r="208" spans="1:34" s="3" customFormat="1" ht="19.5" customHeight="1">
      <c r="A208" s="366"/>
      <c r="B208" s="402"/>
      <c r="C208" s="583"/>
      <c r="D208" s="485"/>
      <c r="E208" s="486"/>
      <c r="F208" s="393"/>
      <c r="G208" s="487"/>
      <c r="H208" s="488"/>
      <c r="I208" s="409" t="s">
        <v>459</v>
      </c>
      <c r="J208" s="472">
        <v>170000</v>
      </c>
      <c r="K208" s="404" t="s">
        <v>225</v>
      </c>
      <c r="L208" s="251" t="s">
        <v>46</v>
      </c>
      <c r="M208" s="250">
        <v>3</v>
      </c>
      <c r="N208" s="250" t="s">
        <v>231</v>
      </c>
      <c r="O208" s="252" t="s">
        <v>228</v>
      </c>
      <c r="P208" s="472">
        <f>SUM(J208*M208)</f>
        <v>510000</v>
      </c>
      <c r="Q208" s="253" t="s">
        <v>225</v>
      </c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F208" s="334"/>
      <c r="AG208" s="334"/>
      <c r="AH208" s="334"/>
    </row>
    <row r="209" spans="1:34" s="3" customFormat="1" ht="20.100000000000001" customHeight="1">
      <c r="A209" s="524"/>
      <c r="B209" s="53" t="s">
        <v>460</v>
      </c>
      <c r="C209" s="279" t="s">
        <v>222</v>
      </c>
      <c r="D209" s="525">
        <f>SUM(D210:D224)</f>
        <v>44410</v>
      </c>
      <c r="E209" s="55">
        <f>SUM(E210:E224)</f>
        <v>40100</v>
      </c>
      <c r="F209" s="378">
        <f>SUM(F210:F224)</f>
        <v>24871</v>
      </c>
      <c r="G209" s="526">
        <f t="shared" si="13"/>
        <v>-4310</v>
      </c>
      <c r="H209" s="527">
        <f>+G209/D209*100</f>
        <v>-9.7050213915784731</v>
      </c>
      <c r="I209" s="522"/>
      <c r="J209" s="288"/>
      <c r="K209" s="117"/>
      <c r="L209" s="289"/>
      <c r="M209" s="118"/>
      <c r="N209" s="118"/>
      <c r="O209" s="290"/>
      <c r="P209" s="288">
        <f>SUM(P210,P214,P217,P223)</f>
        <v>40100000</v>
      </c>
      <c r="Q209" s="169" t="s">
        <v>218</v>
      </c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F209" s="334"/>
      <c r="AG209" s="334"/>
      <c r="AH209" s="334"/>
    </row>
    <row r="210" spans="1:34" s="3" customFormat="1" ht="15.95" customHeight="1">
      <c r="A210" s="366"/>
      <c r="B210" s="76"/>
      <c r="C210" s="582" t="s">
        <v>461</v>
      </c>
      <c r="D210" s="474">
        <v>16300</v>
      </c>
      <c r="E210" s="475">
        <f>P210/1000</f>
        <v>19710</v>
      </c>
      <c r="F210" s="389">
        <v>300</v>
      </c>
      <c r="G210" s="476">
        <f t="shared" si="13"/>
        <v>3410</v>
      </c>
      <c r="H210" s="477">
        <f>+G210/D210*100</f>
        <v>20.920245398773009</v>
      </c>
      <c r="I210" s="407"/>
      <c r="J210" s="73"/>
      <c r="K210" s="130"/>
      <c r="L210" s="107"/>
      <c r="M210" s="75" t="s">
        <v>224</v>
      </c>
      <c r="N210" s="75"/>
      <c r="O210" s="75"/>
      <c r="P210" s="73">
        <f>SUM(P211:P213)</f>
        <v>19710000</v>
      </c>
      <c r="Q210" s="63" t="s">
        <v>225</v>
      </c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F210" s="334"/>
      <c r="AG210" s="334"/>
      <c r="AH210" s="334"/>
    </row>
    <row r="211" spans="1:34" s="3" customFormat="1" ht="15.95" customHeight="1">
      <c r="A211" s="366"/>
      <c r="B211" s="76"/>
      <c r="C211" s="580"/>
      <c r="D211" s="479"/>
      <c r="E211" s="480"/>
      <c r="F211" s="390"/>
      <c r="G211" s="481">
        <f t="shared" si="13"/>
        <v>0</v>
      </c>
      <c r="H211" s="482" t="e">
        <f>+G211/D211*100</f>
        <v>#DIV/0!</v>
      </c>
      <c r="I211" s="414" t="s">
        <v>462</v>
      </c>
      <c r="J211" s="195">
        <v>10000000</v>
      </c>
      <c r="K211" s="126" t="s">
        <v>225</v>
      </c>
      <c r="L211" s="86" t="s">
        <v>46</v>
      </c>
      <c r="M211" s="85">
        <v>1</v>
      </c>
      <c r="N211" s="85" t="s">
        <v>231</v>
      </c>
      <c r="O211" s="100" t="s">
        <v>228</v>
      </c>
      <c r="P211" s="87">
        <f>SUM(J211*M211)</f>
        <v>10000000</v>
      </c>
      <c r="Q211" s="88" t="s">
        <v>225</v>
      </c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F211" s="334"/>
      <c r="AG211" s="334"/>
      <c r="AH211" s="334"/>
    </row>
    <row r="212" spans="1:34" s="3" customFormat="1" ht="15.95" customHeight="1">
      <c r="A212" s="366"/>
      <c r="B212" s="76"/>
      <c r="C212" s="580"/>
      <c r="D212" s="479"/>
      <c r="E212" s="480"/>
      <c r="F212" s="390"/>
      <c r="G212" s="481"/>
      <c r="H212" s="482"/>
      <c r="I212" s="414" t="s">
        <v>463</v>
      </c>
      <c r="J212" s="195">
        <v>7410000</v>
      </c>
      <c r="K212" s="126" t="s">
        <v>225</v>
      </c>
      <c r="L212" s="86" t="s">
        <v>46</v>
      </c>
      <c r="M212" s="85">
        <v>1</v>
      </c>
      <c r="N212" s="85" t="s">
        <v>231</v>
      </c>
      <c r="O212" s="100" t="s">
        <v>228</v>
      </c>
      <c r="P212" s="87">
        <f>SUM(J212*M212)</f>
        <v>7410000</v>
      </c>
      <c r="Q212" s="88" t="s">
        <v>225</v>
      </c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F212" s="334"/>
      <c r="AG212" s="334"/>
      <c r="AH212" s="334"/>
    </row>
    <row r="213" spans="1:34" s="3" customFormat="1" ht="15.95" customHeight="1">
      <c r="A213" s="366"/>
      <c r="B213" s="76"/>
      <c r="C213" s="580"/>
      <c r="D213" s="479"/>
      <c r="E213" s="480"/>
      <c r="F213" s="390"/>
      <c r="G213" s="481">
        <f t="shared" si="13"/>
        <v>0</v>
      </c>
      <c r="H213" s="482" t="e">
        <f>+G213/D213*100</f>
        <v>#DIV/0!</v>
      </c>
      <c r="I213" s="414" t="s">
        <v>464</v>
      </c>
      <c r="J213" s="195">
        <v>2300000</v>
      </c>
      <c r="K213" s="126" t="s">
        <v>218</v>
      </c>
      <c r="L213" s="86" t="s">
        <v>46</v>
      </c>
      <c r="M213" s="85">
        <v>1</v>
      </c>
      <c r="N213" s="85" t="s">
        <v>231</v>
      </c>
      <c r="O213" s="100" t="s">
        <v>228</v>
      </c>
      <c r="P213" s="87">
        <f>SUM(J213*M213)</f>
        <v>2300000</v>
      </c>
      <c r="Q213" s="88" t="s">
        <v>218</v>
      </c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F213" s="334"/>
      <c r="AG213" s="334"/>
      <c r="AH213" s="334"/>
    </row>
    <row r="214" spans="1:34" s="3" customFormat="1" ht="15.95" customHeight="1">
      <c r="A214" s="366"/>
      <c r="B214" s="76"/>
      <c r="C214" s="582" t="s">
        <v>465</v>
      </c>
      <c r="D214" s="474">
        <v>3500</v>
      </c>
      <c r="E214" s="475">
        <f>+P214/1000</f>
        <v>3448</v>
      </c>
      <c r="F214" s="389">
        <v>2900</v>
      </c>
      <c r="G214" s="476">
        <f>+E214-D214</f>
        <v>-52</v>
      </c>
      <c r="H214" s="477">
        <f>+G214/D214*100</f>
        <v>-1.4857142857142858</v>
      </c>
      <c r="I214" s="407"/>
      <c r="J214" s="108"/>
      <c r="K214" s="130"/>
      <c r="L214" s="107"/>
      <c r="M214" s="75" t="s">
        <v>224</v>
      </c>
      <c r="N214" s="75"/>
      <c r="O214" s="75"/>
      <c r="P214" s="108">
        <f>SUM(P215:P216)</f>
        <v>3448000</v>
      </c>
      <c r="Q214" s="63" t="s">
        <v>225</v>
      </c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F214" s="334"/>
      <c r="AG214" s="334"/>
      <c r="AH214" s="334"/>
    </row>
    <row r="215" spans="1:34" s="3" customFormat="1" ht="15.95" customHeight="1">
      <c r="A215" s="366"/>
      <c r="B215" s="76"/>
      <c r="C215" s="580"/>
      <c r="D215" s="479"/>
      <c r="E215" s="480"/>
      <c r="F215" s="390"/>
      <c r="G215" s="481">
        <f>+E215-D215</f>
        <v>0</v>
      </c>
      <c r="H215" s="584" t="e">
        <f>+G215/D215*100</f>
        <v>#DIV/0!</v>
      </c>
      <c r="I215" s="414" t="s">
        <v>466</v>
      </c>
      <c r="J215" s="87">
        <v>2048000</v>
      </c>
      <c r="K215" s="126" t="s">
        <v>225</v>
      </c>
      <c r="L215" s="86" t="s">
        <v>46</v>
      </c>
      <c r="M215" s="85">
        <v>1</v>
      </c>
      <c r="N215" s="85" t="s">
        <v>231</v>
      </c>
      <c r="O215" s="100" t="s">
        <v>228</v>
      </c>
      <c r="P215" s="87">
        <f>SUM(J215*M215)</f>
        <v>2048000</v>
      </c>
      <c r="Q215" s="88" t="s">
        <v>225</v>
      </c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F215" s="334"/>
      <c r="AG215" s="334"/>
      <c r="AH215" s="334"/>
    </row>
    <row r="216" spans="1:34" s="3" customFormat="1" ht="15.95" customHeight="1">
      <c r="A216" s="366"/>
      <c r="B216" s="76"/>
      <c r="C216" s="583"/>
      <c r="D216" s="485"/>
      <c r="E216" s="486"/>
      <c r="F216" s="393"/>
      <c r="G216" s="487">
        <f>+E216-D216</f>
        <v>0</v>
      </c>
      <c r="H216" s="585" t="e">
        <f>+G216/D216*100</f>
        <v>#DIV/0!</v>
      </c>
      <c r="I216" s="409" t="s">
        <v>467</v>
      </c>
      <c r="J216" s="472">
        <v>1400000</v>
      </c>
      <c r="K216" s="404" t="s">
        <v>225</v>
      </c>
      <c r="L216" s="251" t="s">
        <v>46</v>
      </c>
      <c r="M216" s="250">
        <v>1</v>
      </c>
      <c r="N216" s="250" t="s">
        <v>231</v>
      </c>
      <c r="O216" s="252" t="s">
        <v>228</v>
      </c>
      <c r="P216" s="472">
        <f>SUM(J216*M216)</f>
        <v>1400000</v>
      </c>
      <c r="Q216" s="253" t="s">
        <v>225</v>
      </c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F216" s="334"/>
      <c r="AG216" s="334"/>
      <c r="AH216" s="334"/>
    </row>
    <row r="217" spans="1:34" s="3" customFormat="1" ht="15.95" customHeight="1">
      <c r="A217" s="547"/>
      <c r="B217" s="76"/>
      <c r="C217" s="540" t="s">
        <v>468</v>
      </c>
      <c r="D217" s="474">
        <v>18610</v>
      </c>
      <c r="E217" s="475">
        <f>+P217/1000</f>
        <v>14242</v>
      </c>
      <c r="F217" s="389">
        <v>13620</v>
      </c>
      <c r="G217" s="476">
        <f>+E217-D217</f>
        <v>-4368</v>
      </c>
      <c r="H217" s="477">
        <f>+G217/D217*100</f>
        <v>-23.471252015045675</v>
      </c>
      <c r="I217" s="407"/>
      <c r="J217" s="108"/>
      <c r="K217" s="130"/>
      <c r="L217" s="107"/>
      <c r="M217" s="75" t="s">
        <v>224</v>
      </c>
      <c r="N217" s="75"/>
      <c r="O217" s="75"/>
      <c r="P217" s="108">
        <f>SUM(P218:P222)</f>
        <v>14242000</v>
      </c>
      <c r="Q217" s="63" t="s">
        <v>225</v>
      </c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F217" s="334"/>
      <c r="AG217" s="334"/>
      <c r="AH217" s="334"/>
    </row>
    <row r="218" spans="1:34" s="3" customFormat="1" ht="15.95" customHeight="1">
      <c r="A218" s="547"/>
      <c r="B218" s="76"/>
      <c r="C218" s="544"/>
      <c r="D218" s="479"/>
      <c r="E218" s="480"/>
      <c r="F218" s="390"/>
      <c r="G218" s="481"/>
      <c r="H218" s="482"/>
      <c r="I218" s="746" t="s">
        <v>469</v>
      </c>
      <c r="J218" s="195">
        <v>6242000</v>
      </c>
      <c r="K218" s="126" t="s">
        <v>225</v>
      </c>
      <c r="L218" s="86" t="s">
        <v>46</v>
      </c>
      <c r="M218" s="85">
        <v>1</v>
      </c>
      <c r="N218" s="85" t="s">
        <v>231</v>
      </c>
      <c r="O218" s="100" t="s">
        <v>228</v>
      </c>
      <c r="P218" s="87">
        <f>SUM(J218*M218)</f>
        <v>6242000</v>
      </c>
      <c r="Q218" s="88" t="s">
        <v>225</v>
      </c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F218" s="334"/>
      <c r="AG218" s="334"/>
      <c r="AH218" s="334"/>
    </row>
    <row r="219" spans="1:34" s="3" customFormat="1" ht="15.95" customHeight="1">
      <c r="A219" s="547"/>
      <c r="B219" s="76"/>
      <c r="C219" s="544"/>
      <c r="D219" s="479"/>
      <c r="E219" s="480"/>
      <c r="F219" s="390"/>
      <c r="G219" s="481"/>
      <c r="H219" s="482"/>
      <c r="I219" s="220" t="s">
        <v>470</v>
      </c>
      <c r="J219" s="195">
        <v>6500000</v>
      </c>
      <c r="K219" s="126" t="s">
        <v>225</v>
      </c>
      <c r="L219" s="86" t="s">
        <v>46</v>
      </c>
      <c r="M219" s="85">
        <v>1</v>
      </c>
      <c r="N219" s="85" t="s">
        <v>231</v>
      </c>
      <c r="O219" s="100" t="s">
        <v>228</v>
      </c>
      <c r="P219" s="87">
        <f>SUM(J219*M219)</f>
        <v>6500000</v>
      </c>
      <c r="Q219" s="88" t="s">
        <v>225</v>
      </c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F219" s="334"/>
      <c r="AG219" s="334"/>
      <c r="AH219" s="334"/>
    </row>
    <row r="220" spans="1:34" s="3" customFormat="1" ht="15.95" customHeight="1">
      <c r="A220" s="547"/>
      <c r="B220" s="76"/>
      <c r="C220" s="544"/>
      <c r="D220" s="479"/>
      <c r="E220" s="480"/>
      <c r="F220" s="390"/>
      <c r="G220" s="481"/>
      <c r="H220" s="482"/>
      <c r="I220" s="220" t="s">
        <v>471</v>
      </c>
      <c r="J220" s="195">
        <v>50000</v>
      </c>
      <c r="K220" s="126" t="s">
        <v>218</v>
      </c>
      <c r="L220" s="86" t="s">
        <v>46</v>
      </c>
      <c r="M220" s="85">
        <v>1</v>
      </c>
      <c r="N220" s="85" t="s">
        <v>233</v>
      </c>
      <c r="O220" s="100" t="s">
        <v>317</v>
      </c>
      <c r="P220" s="87">
        <f>SUM(J220*M220)</f>
        <v>50000</v>
      </c>
      <c r="Q220" s="88" t="s">
        <v>225</v>
      </c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F220" s="334"/>
      <c r="AG220" s="334"/>
      <c r="AH220" s="334"/>
    </row>
    <row r="221" spans="1:34" s="3" customFormat="1" ht="15.95" customHeight="1">
      <c r="A221" s="547"/>
      <c r="B221" s="76"/>
      <c r="C221" s="544"/>
      <c r="D221" s="479"/>
      <c r="E221" s="480"/>
      <c r="F221" s="390"/>
      <c r="G221" s="481"/>
      <c r="H221" s="482"/>
      <c r="I221" s="220" t="s">
        <v>472</v>
      </c>
      <c r="J221" s="195">
        <v>550000</v>
      </c>
      <c r="K221" s="126" t="s">
        <v>225</v>
      </c>
      <c r="L221" s="86" t="s">
        <v>46</v>
      </c>
      <c r="M221" s="85">
        <v>2</v>
      </c>
      <c r="N221" s="85" t="s">
        <v>231</v>
      </c>
      <c r="O221" s="100" t="s">
        <v>228</v>
      </c>
      <c r="P221" s="87">
        <f>SUM(J221*M221)</f>
        <v>1100000</v>
      </c>
      <c r="Q221" s="88" t="s">
        <v>225</v>
      </c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F221" s="334"/>
      <c r="AG221" s="334"/>
      <c r="AH221" s="334"/>
    </row>
    <row r="222" spans="1:34" s="3" customFormat="1" ht="15.95" customHeight="1">
      <c r="A222" s="547"/>
      <c r="B222" s="76"/>
      <c r="C222" s="550"/>
      <c r="D222" s="485"/>
      <c r="E222" s="486"/>
      <c r="F222" s="383"/>
      <c r="G222" s="487"/>
      <c r="H222" s="488"/>
      <c r="I222" s="220" t="s">
        <v>473</v>
      </c>
      <c r="J222" s="195">
        <v>350000</v>
      </c>
      <c r="K222" s="126" t="s">
        <v>225</v>
      </c>
      <c r="L222" s="86" t="s">
        <v>46</v>
      </c>
      <c r="M222" s="85">
        <v>1</v>
      </c>
      <c r="N222" s="85" t="s">
        <v>300</v>
      </c>
      <c r="O222" s="100" t="s">
        <v>228</v>
      </c>
      <c r="P222" s="87">
        <f>SUM(J222*M222)</f>
        <v>350000</v>
      </c>
      <c r="Q222" s="88" t="s">
        <v>225</v>
      </c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F222" s="334"/>
      <c r="AG222" s="334"/>
      <c r="AH222" s="334"/>
    </row>
    <row r="223" spans="1:34" s="3" customFormat="1" ht="15.95" customHeight="1">
      <c r="A223" s="366"/>
      <c r="B223" s="76"/>
      <c r="C223" s="540" t="s">
        <v>474</v>
      </c>
      <c r="D223" s="474">
        <v>6000</v>
      </c>
      <c r="E223" s="475">
        <f>P223/1000</f>
        <v>2700</v>
      </c>
      <c r="F223" s="586">
        <v>8051</v>
      </c>
      <c r="G223" s="476">
        <f>+E223-D223</f>
        <v>-3300</v>
      </c>
      <c r="H223" s="587">
        <f>G223/D223*100</f>
        <v>-55.000000000000007</v>
      </c>
      <c r="I223" s="407"/>
      <c r="J223" s="108"/>
      <c r="K223" s="130"/>
      <c r="L223" s="107"/>
      <c r="M223" s="75" t="s">
        <v>224</v>
      </c>
      <c r="N223" s="75"/>
      <c r="O223" s="75"/>
      <c r="P223" s="108">
        <f>SUM(P224)</f>
        <v>2700000</v>
      </c>
      <c r="Q223" s="63" t="s">
        <v>225</v>
      </c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F223" s="334"/>
      <c r="AG223" s="334"/>
      <c r="AH223" s="334"/>
    </row>
    <row r="224" spans="1:34" s="3" customFormat="1" ht="15.95" customHeight="1">
      <c r="A224" s="366"/>
      <c r="B224" s="402"/>
      <c r="C224" s="550"/>
      <c r="D224" s="485"/>
      <c r="E224" s="486"/>
      <c r="F224" s="491"/>
      <c r="G224" s="487"/>
      <c r="H224" s="588"/>
      <c r="I224" s="740" t="s">
        <v>475</v>
      </c>
      <c r="J224" s="211">
        <v>2700000</v>
      </c>
      <c r="K224" s="404" t="s">
        <v>225</v>
      </c>
      <c r="L224" s="251" t="s">
        <v>46</v>
      </c>
      <c r="M224" s="250">
        <v>1</v>
      </c>
      <c r="N224" s="250" t="s">
        <v>231</v>
      </c>
      <c r="O224" s="252" t="s">
        <v>228</v>
      </c>
      <c r="P224" s="472">
        <f>SUM(J224*M224)</f>
        <v>2700000</v>
      </c>
      <c r="Q224" s="253" t="s">
        <v>225</v>
      </c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F224" s="334"/>
      <c r="AG224" s="334"/>
      <c r="AH224" s="334"/>
    </row>
    <row r="225" spans="1:34" s="3" customFormat="1" ht="20.100000000000001" customHeight="1">
      <c r="A225" s="503" t="s">
        <v>372</v>
      </c>
      <c r="B225" s="53" t="s">
        <v>476</v>
      </c>
      <c r="C225" s="450" t="s">
        <v>222</v>
      </c>
      <c r="D225" s="451">
        <f>SUM(D226:D235)</f>
        <v>40100</v>
      </c>
      <c r="E225" s="158">
        <f>SUM(E226:E235)</f>
        <v>48180</v>
      </c>
      <c r="F225" s="512">
        <f>SUM(F226:F235)</f>
        <v>18973</v>
      </c>
      <c r="G225" s="453">
        <f>+E225-D225</f>
        <v>8080</v>
      </c>
      <c r="H225" s="589">
        <f>+G225/D225*100</f>
        <v>20.149625935162092</v>
      </c>
      <c r="I225" s="455"/>
      <c r="J225" s="288"/>
      <c r="K225" s="117"/>
      <c r="L225" s="289"/>
      <c r="M225" s="118"/>
      <c r="N225" s="118"/>
      <c r="O225" s="290"/>
      <c r="P225" s="288">
        <f>SUM(P226,P231,P235)</f>
        <v>48180000</v>
      </c>
      <c r="Q225" s="169" t="s">
        <v>218</v>
      </c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F225" s="334"/>
      <c r="AG225" s="334"/>
      <c r="AH225" s="334"/>
    </row>
    <row r="226" spans="1:34" s="3" customFormat="1" ht="15.95" customHeight="1">
      <c r="A226" s="366"/>
      <c r="B226" s="76"/>
      <c r="C226" s="590" t="s">
        <v>477</v>
      </c>
      <c r="D226" s="474">
        <v>15400</v>
      </c>
      <c r="E226" s="475">
        <f>+P226/1000</f>
        <v>15400</v>
      </c>
      <c r="F226" s="389">
        <v>18973</v>
      </c>
      <c r="G226" s="476">
        <f>+E226-D226</f>
        <v>0</v>
      </c>
      <c r="H226" s="477">
        <f>+G226/D226*100</f>
        <v>0</v>
      </c>
      <c r="I226" s="407"/>
      <c r="J226" s="108"/>
      <c r="K226" s="130"/>
      <c r="L226" s="107"/>
      <c r="M226" s="75" t="s">
        <v>224</v>
      </c>
      <c r="N226" s="75"/>
      <c r="O226" s="75"/>
      <c r="P226" s="108">
        <f>SUM(P227:P230)</f>
        <v>15400000</v>
      </c>
      <c r="Q226" s="63" t="s">
        <v>225</v>
      </c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F226" s="334"/>
      <c r="AG226" s="334"/>
      <c r="AH226" s="334"/>
    </row>
    <row r="227" spans="1:34" s="3" customFormat="1" ht="15.95" customHeight="1">
      <c r="A227" s="366"/>
      <c r="B227" s="76"/>
      <c r="C227" s="591"/>
      <c r="D227" s="479"/>
      <c r="E227" s="480"/>
      <c r="F227" s="390"/>
      <c r="G227" s="481"/>
      <c r="H227" s="482"/>
      <c r="I227" s="414" t="s">
        <v>478</v>
      </c>
      <c r="J227" s="87">
        <v>275000</v>
      </c>
      <c r="K227" s="126" t="s">
        <v>218</v>
      </c>
      <c r="L227" s="86" t="s">
        <v>46</v>
      </c>
      <c r="M227" s="85">
        <v>12</v>
      </c>
      <c r="N227" s="85" t="s">
        <v>233</v>
      </c>
      <c r="O227" s="85" t="s">
        <v>317</v>
      </c>
      <c r="P227" s="87">
        <f>J227*M227</f>
        <v>3300000</v>
      </c>
      <c r="Q227" s="88" t="s">
        <v>225</v>
      </c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F227" s="334"/>
      <c r="AG227" s="334"/>
      <c r="AH227" s="334"/>
    </row>
    <row r="228" spans="1:34" s="3" customFormat="1" ht="15.95" customHeight="1">
      <c r="A228" s="366"/>
      <c r="B228" s="76"/>
      <c r="C228" s="591"/>
      <c r="D228" s="479"/>
      <c r="E228" s="480"/>
      <c r="F228" s="390"/>
      <c r="G228" s="481"/>
      <c r="H228" s="482"/>
      <c r="I228" s="414" t="s">
        <v>479</v>
      </c>
      <c r="J228" s="87">
        <v>1100000</v>
      </c>
      <c r="K228" s="126" t="s">
        <v>218</v>
      </c>
      <c r="L228" s="86" t="s">
        <v>46</v>
      </c>
      <c r="M228" s="85">
        <v>1</v>
      </c>
      <c r="N228" s="85" t="s">
        <v>233</v>
      </c>
      <c r="O228" s="85" t="s">
        <v>317</v>
      </c>
      <c r="P228" s="87">
        <f>SUM(J228*M228)</f>
        <v>1100000</v>
      </c>
      <c r="Q228" s="88" t="s">
        <v>218</v>
      </c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F228" s="334"/>
      <c r="AG228" s="334"/>
      <c r="AH228" s="334"/>
    </row>
    <row r="229" spans="1:34" s="3" customFormat="1" ht="15.95" customHeight="1">
      <c r="A229" s="366"/>
      <c r="B229" s="76"/>
      <c r="C229" s="591"/>
      <c r="D229" s="479"/>
      <c r="E229" s="480"/>
      <c r="F229" s="383"/>
      <c r="G229" s="481"/>
      <c r="H229" s="482"/>
      <c r="I229" s="414" t="s">
        <v>480</v>
      </c>
      <c r="J229" s="87">
        <v>8800000</v>
      </c>
      <c r="K229" s="126" t="s">
        <v>218</v>
      </c>
      <c r="L229" s="86" t="s">
        <v>46</v>
      </c>
      <c r="M229" s="85">
        <v>1</v>
      </c>
      <c r="N229" s="85" t="s">
        <v>233</v>
      </c>
      <c r="O229" s="85" t="s">
        <v>317</v>
      </c>
      <c r="P229" s="87">
        <f>SUM(J229*M229)</f>
        <v>8800000</v>
      </c>
      <c r="Q229" s="88" t="s">
        <v>218</v>
      </c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F229" s="334"/>
      <c r="AG229" s="334"/>
      <c r="AH229" s="334"/>
    </row>
    <row r="230" spans="1:34" s="3" customFormat="1" ht="15.95" customHeight="1">
      <c r="A230" s="366"/>
      <c r="B230" s="76"/>
      <c r="C230" s="592"/>
      <c r="D230" s="485"/>
      <c r="E230" s="486"/>
      <c r="F230" s="383"/>
      <c r="G230" s="487"/>
      <c r="H230" s="488"/>
      <c r="I230" s="414" t="s">
        <v>481</v>
      </c>
      <c r="J230" s="87">
        <v>2200000</v>
      </c>
      <c r="K230" s="126" t="s">
        <v>218</v>
      </c>
      <c r="L230" s="86" t="s">
        <v>46</v>
      </c>
      <c r="M230" s="85">
        <v>1</v>
      </c>
      <c r="N230" s="85" t="s">
        <v>233</v>
      </c>
      <c r="O230" s="85" t="s">
        <v>317</v>
      </c>
      <c r="P230" s="87">
        <f>SUM(J230*M230)</f>
        <v>2200000</v>
      </c>
      <c r="Q230" s="88" t="s">
        <v>218</v>
      </c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F230" s="334"/>
      <c r="AG230" s="334"/>
      <c r="AH230" s="334"/>
    </row>
    <row r="231" spans="1:34" s="3" customFormat="1" ht="15.95" customHeight="1">
      <c r="A231" s="366"/>
      <c r="B231" s="76"/>
      <c r="C231" s="593" t="s">
        <v>482</v>
      </c>
      <c r="D231" s="499">
        <v>24700</v>
      </c>
      <c r="E231" s="594">
        <f>+P231/1000</f>
        <v>31100</v>
      </c>
      <c r="F231" s="595">
        <v>0</v>
      </c>
      <c r="G231" s="501">
        <f>+E231-D231</f>
        <v>6400</v>
      </c>
      <c r="H231" s="596">
        <f>G231/D231*100</f>
        <v>25.910931174089068</v>
      </c>
      <c r="I231" s="597"/>
      <c r="J231" s="216"/>
      <c r="K231" s="598"/>
      <c r="L231" s="240"/>
      <c r="M231" s="217" t="s">
        <v>388</v>
      </c>
      <c r="N231" s="217"/>
      <c r="O231" s="217"/>
      <c r="P231" s="216">
        <f>SUM(P232:P234)</f>
        <v>31100000</v>
      </c>
      <c r="Q231" s="190" t="s">
        <v>218</v>
      </c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F231" s="334"/>
      <c r="AG231" s="334"/>
      <c r="AH231" s="334"/>
    </row>
    <row r="232" spans="1:34" s="3" customFormat="1" ht="15.95" customHeight="1">
      <c r="A232" s="366"/>
      <c r="B232" s="76"/>
      <c r="C232" s="593"/>
      <c r="D232" s="499"/>
      <c r="E232" s="594"/>
      <c r="F232" s="595"/>
      <c r="G232" s="501"/>
      <c r="H232" s="596"/>
      <c r="I232" s="220" t="s">
        <v>483</v>
      </c>
      <c r="J232" s="195">
        <v>200000</v>
      </c>
      <c r="K232" s="181" t="s">
        <v>218</v>
      </c>
      <c r="L232" s="193" t="s">
        <v>46</v>
      </c>
      <c r="M232" s="183">
        <v>10</v>
      </c>
      <c r="N232" s="183" t="s">
        <v>233</v>
      </c>
      <c r="O232" s="194" t="s">
        <v>228</v>
      </c>
      <c r="P232" s="195">
        <f>SUM(J232*M232)</f>
        <v>2000000</v>
      </c>
      <c r="Q232" s="185" t="s">
        <v>218</v>
      </c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F232" s="334"/>
      <c r="AG232" s="334"/>
      <c r="AH232" s="334"/>
    </row>
    <row r="233" spans="1:34" s="3" customFormat="1" ht="15.95" customHeight="1">
      <c r="A233" s="366"/>
      <c r="B233" s="76"/>
      <c r="C233" s="593"/>
      <c r="D233" s="499"/>
      <c r="E233" s="594"/>
      <c r="F233" s="595"/>
      <c r="G233" s="501"/>
      <c r="H233" s="596"/>
      <c r="I233" s="220" t="s">
        <v>484</v>
      </c>
      <c r="J233" s="195">
        <v>12900000</v>
      </c>
      <c r="K233" s="181" t="s">
        <v>218</v>
      </c>
      <c r="L233" s="193" t="s">
        <v>46</v>
      </c>
      <c r="M233" s="183">
        <v>2</v>
      </c>
      <c r="N233" s="183" t="s">
        <v>233</v>
      </c>
      <c r="O233" s="194" t="s">
        <v>228</v>
      </c>
      <c r="P233" s="195">
        <f>SUM(J233*M233)</f>
        <v>25800000</v>
      </c>
      <c r="Q233" s="185" t="s">
        <v>218</v>
      </c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F233" s="334"/>
      <c r="AG233" s="334"/>
      <c r="AH233" s="334"/>
    </row>
    <row r="234" spans="1:34" s="3" customFormat="1" ht="15.95" customHeight="1">
      <c r="A234" s="366"/>
      <c r="B234" s="76"/>
      <c r="C234" s="593"/>
      <c r="D234" s="499"/>
      <c r="E234" s="594"/>
      <c r="F234" s="595"/>
      <c r="G234" s="501"/>
      <c r="H234" s="596"/>
      <c r="I234" s="609" t="s">
        <v>485</v>
      </c>
      <c r="J234" s="211">
        <v>3300000</v>
      </c>
      <c r="K234" s="610" t="s">
        <v>218</v>
      </c>
      <c r="L234" s="193" t="s">
        <v>46</v>
      </c>
      <c r="M234" s="183">
        <v>1</v>
      </c>
      <c r="N234" s="183" t="s">
        <v>233</v>
      </c>
      <c r="O234" s="194" t="s">
        <v>228</v>
      </c>
      <c r="P234" s="195">
        <f>SUM(J234*M234)</f>
        <v>3300000</v>
      </c>
      <c r="Q234" s="185" t="s">
        <v>218</v>
      </c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F234" s="334"/>
      <c r="AG234" s="334"/>
      <c r="AH234" s="334"/>
    </row>
    <row r="235" spans="1:34" s="3" customFormat="1" ht="15.95" customHeight="1">
      <c r="A235" s="366"/>
      <c r="B235" s="76"/>
      <c r="C235" s="593" t="s">
        <v>486</v>
      </c>
      <c r="D235" s="499">
        <v>0</v>
      </c>
      <c r="E235" s="594">
        <f>+P235/1000</f>
        <v>1680</v>
      </c>
      <c r="F235" s="595"/>
      <c r="G235" s="501">
        <f>+E235-D235</f>
        <v>1680</v>
      </c>
      <c r="H235" s="599" t="s">
        <v>311</v>
      </c>
      <c r="I235" s="747" t="s">
        <v>487</v>
      </c>
      <c r="J235" s="73"/>
      <c r="K235" s="130"/>
      <c r="L235" s="74"/>
      <c r="M235" s="217" t="s">
        <v>388</v>
      </c>
      <c r="N235" s="217"/>
      <c r="O235" s="217"/>
      <c r="P235" s="216">
        <f>SUM(P236:P238)</f>
        <v>1680000</v>
      </c>
      <c r="Q235" s="190" t="s">
        <v>218</v>
      </c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F235" s="334"/>
      <c r="AG235" s="334"/>
      <c r="AH235" s="334"/>
    </row>
    <row r="236" spans="1:34" s="3" customFormat="1" ht="15.95" customHeight="1">
      <c r="A236" s="366"/>
      <c r="B236" s="76"/>
      <c r="C236" s="593"/>
      <c r="D236" s="499"/>
      <c r="E236" s="594"/>
      <c r="F236" s="600"/>
      <c r="G236" s="501"/>
      <c r="H236" s="601"/>
      <c r="I236" s="220" t="s">
        <v>488</v>
      </c>
      <c r="J236" s="195">
        <v>560000</v>
      </c>
      <c r="K236" s="181" t="s">
        <v>218</v>
      </c>
      <c r="L236" s="193" t="s">
        <v>46</v>
      </c>
      <c r="M236" s="183">
        <v>1</v>
      </c>
      <c r="N236" s="183" t="s">
        <v>233</v>
      </c>
      <c r="O236" s="194" t="s">
        <v>228</v>
      </c>
      <c r="P236" s="195">
        <f>SUM(J236*M236)</f>
        <v>560000</v>
      </c>
      <c r="Q236" s="185" t="s">
        <v>218</v>
      </c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F236" s="334"/>
      <c r="AG236" s="334"/>
      <c r="AH236" s="334"/>
    </row>
    <row r="237" spans="1:34" s="3" customFormat="1" ht="15.95" customHeight="1">
      <c r="A237" s="366"/>
      <c r="B237" s="76"/>
      <c r="C237" s="593"/>
      <c r="D237" s="499"/>
      <c r="E237" s="594"/>
      <c r="F237" s="600"/>
      <c r="G237" s="501"/>
      <c r="H237" s="601"/>
      <c r="I237" s="220" t="s">
        <v>489</v>
      </c>
      <c r="J237" s="195">
        <v>30000</v>
      </c>
      <c r="K237" s="181" t="s">
        <v>218</v>
      </c>
      <c r="L237" s="193" t="s">
        <v>46</v>
      </c>
      <c r="M237" s="183">
        <v>4</v>
      </c>
      <c r="N237" s="183" t="s">
        <v>233</v>
      </c>
      <c r="O237" s="194" t="s">
        <v>228</v>
      </c>
      <c r="P237" s="195">
        <f>SUM(J237*M237)</f>
        <v>120000</v>
      </c>
      <c r="Q237" s="185" t="s">
        <v>218</v>
      </c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F237" s="334"/>
      <c r="AG237" s="334"/>
      <c r="AH237" s="334"/>
    </row>
    <row r="238" spans="1:34" s="3" customFormat="1" ht="15.95" customHeight="1">
      <c r="A238" s="366"/>
      <c r="B238" s="76"/>
      <c r="C238" s="593"/>
      <c r="D238" s="499"/>
      <c r="E238" s="594"/>
      <c r="F238" s="600"/>
      <c r="G238" s="501"/>
      <c r="H238" s="602"/>
      <c r="I238" s="220" t="s">
        <v>490</v>
      </c>
      <c r="J238" s="195">
        <v>250000</v>
      </c>
      <c r="K238" s="181" t="s">
        <v>218</v>
      </c>
      <c r="L238" s="193" t="s">
        <v>46</v>
      </c>
      <c r="M238" s="183">
        <v>4</v>
      </c>
      <c r="N238" s="183" t="s">
        <v>233</v>
      </c>
      <c r="O238" s="194" t="s">
        <v>228</v>
      </c>
      <c r="P238" s="195">
        <f>SUM(J238*M238)</f>
        <v>1000000</v>
      </c>
      <c r="Q238" s="185" t="s">
        <v>218</v>
      </c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F238" s="334"/>
      <c r="AG238" s="334"/>
      <c r="AH238" s="334"/>
    </row>
    <row r="239" spans="1:34" s="3" customFormat="1" ht="20.100000000000001" customHeight="1">
      <c r="A239" s="366"/>
      <c r="B239" s="603" t="s">
        <v>491</v>
      </c>
      <c r="C239" s="604" t="s">
        <v>222</v>
      </c>
      <c r="D239" s="158">
        <f>SUM(D240:D258)</f>
        <v>75206</v>
      </c>
      <c r="E239" s="158">
        <f>SUM(E240:E258)</f>
        <v>82600</v>
      </c>
      <c r="F239" s="605" t="e">
        <f>SUM(#REF!)</f>
        <v>#REF!</v>
      </c>
      <c r="G239" s="158">
        <f>+E239-D239</f>
        <v>7394</v>
      </c>
      <c r="H239" s="606">
        <f>+G239/D239*100</f>
        <v>9.8316623673643058</v>
      </c>
      <c r="I239" s="522"/>
      <c r="J239" s="288"/>
      <c r="K239" s="117"/>
      <c r="L239" s="289"/>
      <c r="M239" s="118"/>
      <c r="N239" s="118"/>
      <c r="O239" s="290"/>
      <c r="P239" s="607">
        <f>SUM(P240,P249,P253,P257)</f>
        <v>82600000</v>
      </c>
      <c r="Q239" s="120" t="s">
        <v>218</v>
      </c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F239" s="334"/>
      <c r="AG239" s="334"/>
      <c r="AH239" s="334"/>
    </row>
    <row r="240" spans="1:34" s="3" customFormat="1" ht="15.95" customHeight="1">
      <c r="A240" s="366"/>
      <c r="B240" s="608"/>
      <c r="C240" s="558" t="s">
        <v>492</v>
      </c>
      <c r="D240" s="376">
        <v>31064</v>
      </c>
      <c r="E240" s="67">
        <f>+P240/1000</f>
        <v>35480</v>
      </c>
      <c r="F240" s="389">
        <v>661</v>
      </c>
      <c r="G240" s="476">
        <f>+E240-D240</f>
        <v>4416</v>
      </c>
      <c r="H240" s="411">
        <f>G240/D240*100</f>
        <v>14.215812516095802</v>
      </c>
      <c r="I240" s="392"/>
      <c r="J240" s="108"/>
      <c r="K240" s="130"/>
      <c r="L240" s="107"/>
      <c r="M240" s="75" t="s">
        <v>493</v>
      </c>
      <c r="N240" s="75"/>
      <c r="O240" s="75"/>
      <c r="P240" s="108">
        <f>SUM(P241:P248)</f>
        <v>35480000</v>
      </c>
      <c r="Q240" s="63" t="s">
        <v>494</v>
      </c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F240" s="334"/>
      <c r="AG240" s="334"/>
      <c r="AH240" s="334"/>
    </row>
    <row r="241" spans="1:34" s="3" customFormat="1" ht="15.95" customHeight="1">
      <c r="A241" s="366"/>
      <c r="B241" s="608"/>
      <c r="C241" s="559"/>
      <c r="D241" s="381"/>
      <c r="E241" s="78"/>
      <c r="F241" s="390"/>
      <c r="G241" s="481"/>
      <c r="H241" s="413"/>
      <c r="I241" s="483" t="s">
        <v>495</v>
      </c>
      <c r="J241" s="195">
        <v>12500000</v>
      </c>
      <c r="K241" s="181" t="s">
        <v>494</v>
      </c>
      <c r="L241" s="193" t="s">
        <v>46</v>
      </c>
      <c r="M241" s="183">
        <v>1</v>
      </c>
      <c r="N241" s="183" t="s">
        <v>496</v>
      </c>
      <c r="O241" s="183" t="s">
        <v>497</v>
      </c>
      <c r="P241" s="195">
        <f t="shared" ref="P241:P248" si="15">+J241*M241</f>
        <v>12500000</v>
      </c>
      <c r="Q241" s="185" t="s">
        <v>494</v>
      </c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F241" s="334"/>
      <c r="AG241" s="334"/>
      <c r="AH241" s="334"/>
    </row>
    <row r="242" spans="1:34" s="3" customFormat="1" ht="15.95" customHeight="1">
      <c r="A242" s="366"/>
      <c r="B242" s="608"/>
      <c r="C242" s="559"/>
      <c r="D242" s="381"/>
      <c r="E242" s="78"/>
      <c r="F242" s="390"/>
      <c r="G242" s="481"/>
      <c r="H242" s="413"/>
      <c r="I242" s="483" t="s">
        <v>498</v>
      </c>
      <c r="J242" s="195">
        <v>3300000</v>
      </c>
      <c r="K242" s="181" t="s">
        <v>499</v>
      </c>
      <c r="L242" s="193" t="s">
        <v>46</v>
      </c>
      <c r="M242" s="183">
        <v>1</v>
      </c>
      <c r="N242" s="183" t="s">
        <v>496</v>
      </c>
      <c r="O242" s="183" t="s">
        <v>497</v>
      </c>
      <c r="P242" s="195">
        <f t="shared" si="15"/>
        <v>3300000</v>
      </c>
      <c r="Q242" s="185" t="s">
        <v>494</v>
      </c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F242" s="334"/>
      <c r="AG242" s="334"/>
      <c r="AH242" s="334"/>
    </row>
    <row r="243" spans="1:34" s="3" customFormat="1" ht="15.95" customHeight="1">
      <c r="A243" s="366"/>
      <c r="B243" s="608"/>
      <c r="C243" s="559"/>
      <c r="D243" s="381"/>
      <c r="E243" s="78"/>
      <c r="F243" s="390"/>
      <c r="G243" s="481"/>
      <c r="H243" s="413"/>
      <c r="I243" s="483" t="s">
        <v>500</v>
      </c>
      <c r="J243" s="195">
        <v>50000</v>
      </c>
      <c r="K243" s="181" t="s">
        <v>501</v>
      </c>
      <c r="L243" s="193" t="s">
        <v>46</v>
      </c>
      <c r="M243" s="183">
        <v>1</v>
      </c>
      <c r="N243" s="183" t="s">
        <v>496</v>
      </c>
      <c r="O243" s="183" t="s">
        <v>497</v>
      </c>
      <c r="P243" s="195">
        <f t="shared" si="15"/>
        <v>50000</v>
      </c>
      <c r="Q243" s="185" t="s">
        <v>494</v>
      </c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F243" s="334"/>
      <c r="AG243" s="334"/>
      <c r="AH243" s="334"/>
    </row>
    <row r="244" spans="1:34" s="3" customFormat="1" ht="15.95" customHeight="1">
      <c r="A244" s="366"/>
      <c r="B244" s="608"/>
      <c r="C244" s="559"/>
      <c r="D244" s="381"/>
      <c r="E244" s="78"/>
      <c r="F244" s="390"/>
      <c r="G244" s="481"/>
      <c r="H244" s="413"/>
      <c r="I244" s="483" t="s">
        <v>502</v>
      </c>
      <c r="J244" s="195">
        <v>12500000</v>
      </c>
      <c r="K244" s="181" t="s">
        <v>103</v>
      </c>
      <c r="L244" s="193" t="s">
        <v>46</v>
      </c>
      <c r="M244" s="183">
        <v>1</v>
      </c>
      <c r="N244" s="183" t="s">
        <v>187</v>
      </c>
      <c r="O244" s="194" t="s">
        <v>102</v>
      </c>
      <c r="P244" s="195">
        <f t="shared" si="15"/>
        <v>12500000</v>
      </c>
      <c r="Q244" s="185" t="s">
        <v>103</v>
      </c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F244" s="334"/>
      <c r="AG244" s="334"/>
      <c r="AH244" s="334"/>
    </row>
    <row r="245" spans="1:34" s="3" customFormat="1" ht="15.95" customHeight="1">
      <c r="A245" s="366"/>
      <c r="B245" s="608"/>
      <c r="C245" s="559"/>
      <c r="D245" s="381"/>
      <c r="E245" s="78"/>
      <c r="F245" s="390"/>
      <c r="G245" s="481"/>
      <c r="H245" s="413"/>
      <c r="I245" s="483" t="s">
        <v>503</v>
      </c>
      <c r="J245" s="195">
        <v>3300000</v>
      </c>
      <c r="K245" s="181" t="s">
        <v>103</v>
      </c>
      <c r="L245" s="193" t="s">
        <v>46</v>
      </c>
      <c r="M245" s="183">
        <v>1</v>
      </c>
      <c r="N245" s="183" t="s">
        <v>187</v>
      </c>
      <c r="O245" s="194" t="s">
        <v>102</v>
      </c>
      <c r="P245" s="195">
        <f t="shared" si="15"/>
        <v>3300000</v>
      </c>
      <c r="Q245" s="185" t="s">
        <v>103</v>
      </c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F245" s="334"/>
      <c r="AG245" s="334"/>
      <c r="AH245" s="334"/>
    </row>
    <row r="246" spans="1:34" s="3" customFormat="1" ht="15.95" customHeight="1">
      <c r="A246" s="366"/>
      <c r="B246" s="608"/>
      <c r="C246" s="559"/>
      <c r="D246" s="381"/>
      <c r="E246" s="78"/>
      <c r="F246" s="383"/>
      <c r="G246" s="481"/>
      <c r="H246" s="413"/>
      <c r="I246" s="483" t="s">
        <v>504</v>
      </c>
      <c r="J246" s="195">
        <v>50000</v>
      </c>
      <c r="K246" s="181" t="s">
        <v>501</v>
      </c>
      <c r="L246" s="193" t="s">
        <v>46</v>
      </c>
      <c r="M246" s="183">
        <v>1</v>
      </c>
      <c r="N246" s="183" t="s">
        <v>187</v>
      </c>
      <c r="O246" s="194" t="s">
        <v>102</v>
      </c>
      <c r="P246" s="195">
        <v>50000</v>
      </c>
      <c r="Q246" s="185" t="s">
        <v>103</v>
      </c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F246" s="334"/>
      <c r="AG246" s="334"/>
      <c r="AH246" s="334"/>
    </row>
    <row r="247" spans="1:34" s="3" customFormat="1" ht="15.95" customHeight="1">
      <c r="A247" s="366"/>
      <c r="B247" s="608"/>
      <c r="C247" s="559"/>
      <c r="D247" s="381"/>
      <c r="E247" s="78"/>
      <c r="F247" s="383"/>
      <c r="G247" s="481"/>
      <c r="H247" s="413"/>
      <c r="I247" s="483" t="s">
        <v>505</v>
      </c>
      <c r="J247" s="195">
        <v>3300000</v>
      </c>
      <c r="K247" s="181" t="s">
        <v>506</v>
      </c>
      <c r="L247" s="193" t="s">
        <v>46</v>
      </c>
      <c r="M247" s="183">
        <v>1</v>
      </c>
      <c r="N247" s="183" t="s">
        <v>496</v>
      </c>
      <c r="O247" s="183" t="s">
        <v>497</v>
      </c>
      <c r="P247" s="195">
        <f t="shared" si="15"/>
        <v>3300000</v>
      </c>
      <c r="Q247" s="185" t="s">
        <v>494</v>
      </c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F247" s="334"/>
      <c r="AG247" s="334"/>
      <c r="AH247" s="334"/>
    </row>
    <row r="248" spans="1:34" s="3" customFormat="1" ht="15.95" customHeight="1">
      <c r="A248" s="366"/>
      <c r="B248" s="608"/>
      <c r="C248" s="571"/>
      <c r="D248" s="386"/>
      <c r="E248" s="91"/>
      <c r="F248" s="388"/>
      <c r="G248" s="487"/>
      <c r="H248" s="415"/>
      <c r="I248" s="609" t="s">
        <v>507</v>
      </c>
      <c r="J248" s="211">
        <v>240000</v>
      </c>
      <c r="K248" s="610" t="s">
        <v>103</v>
      </c>
      <c r="L248" s="213" t="s">
        <v>46</v>
      </c>
      <c r="M248" s="212">
        <v>2</v>
      </c>
      <c r="N248" s="212" t="s">
        <v>496</v>
      </c>
      <c r="O248" s="214" t="s">
        <v>102</v>
      </c>
      <c r="P248" s="211">
        <f t="shared" si="15"/>
        <v>480000</v>
      </c>
      <c r="Q248" s="215" t="s">
        <v>103</v>
      </c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F248" s="334"/>
      <c r="AG248" s="334"/>
      <c r="AH248" s="334"/>
    </row>
    <row r="249" spans="1:34" s="3" customFormat="1" ht="15.95" customHeight="1">
      <c r="A249" s="611"/>
      <c r="B249" s="484"/>
      <c r="C249" s="558" t="s">
        <v>508</v>
      </c>
      <c r="D249" s="376">
        <v>18950</v>
      </c>
      <c r="E249" s="67">
        <f>+P249/1000</f>
        <v>19920</v>
      </c>
      <c r="F249" s="389">
        <v>661</v>
      </c>
      <c r="G249" s="501">
        <f>+E249-D249</f>
        <v>970</v>
      </c>
      <c r="H249" s="411">
        <f>G249/D249*100</f>
        <v>5.1187335092348283</v>
      </c>
      <c r="I249" s="186"/>
      <c r="J249" s="216"/>
      <c r="K249" s="598"/>
      <c r="L249" s="240"/>
      <c r="M249" s="217" t="s">
        <v>493</v>
      </c>
      <c r="N249" s="217"/>
      <c r="O249" s="217"/>
      <c r="P249" s="216">
        <f>SUM(P250:P252)</f>
        <v>19920000</v>
      </c>
      <c r="Q249" s="190" t="s">
        <v>494</v>
      </c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F249" s="334"/>
      <c r="AG249" s="334"/>
      <c r="AH249" s="334"/>
    </row>
    <row r="250" spans="1:34" s="3" customFormat="1" ht="15.95" customHeight="1">
      <c r="A250" s="366"/>
      <c r="B250" s="608"/>
      <c r="C250" s="559"/>
      <c r="D250" s="381"/>
      <c r="E250" s="78"/>
      <c r="F250" s="390"/>
      <c r="G250" s="501"/>
      <c r="H250" s="413"/>
      <c r="I250" s="612" t="s">
        <v>509</v>
      </c>
      <c r="J250" s="195">
        <v>1400000</v>
      </c>
      <c r="K250" s="181" t="s">
        <v>103</v>
      </c>
      <c r="L250" s="193" t="s">
        <v>46</v>
      </c>
      <c r="M250" s="183">
        <v>12</v>
      </c>
      <c r="N250" s="183" t="s">
        <v>496</v>
      </c>
      <c r="O250" s="194" t="s">
        <v>102</v>
      </c>
      <c r="P250" s="195">
        <f>+J250*M250</f>
        <v>16800000</v>
      </c>
      <c r="Q250" s="185" t="s">
        <v>103</v>
      </c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F250" s="334"/>
      <c r="AG250" s="334"/>
      <c r="AH250" s="334"/>
    </row>
    <row r="251" spans="1:34" s="3" customFormat="1" ht="15.95" customHeight="1">
      <c r="A251" s="366"/>
      <c r="B251" s="608"/>
      <c r="C251" s="559"/>
      <c r="D251" s="381"/>
      <c r="E251" s="78"/>
      <c r="F251" s="390"/>
      <c r="G251" s="501"/>
      <c r="H251" s="413"/>
      <c r="I251" s="612" t="s">
        <v>510</v>
      </c>
      <c r="J251" s="195">
        <v>3000000</v>
      </c>
      <c r="K251" s="181" t="s">
        <v>103</v>
      </c>
      <c r="L251" s="193" t="s">
        <v>46</v>
      </c>
      <c r="M251" s="183">
        <v>1</v>
      </c>
      <c r="N251" s="183" t="s">
        <v>511</v>
      </c>
      <c r="O251" s="194" t="s">
        <v>102</v>
      </c>
      <c r="P251" s="195">
        <f>+J251*M251</f>
        <v>3000000</v>
      </c>
      <c r="Q251" s="185" t="s">
        <v>103</v>
      </c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F251" s="334"/>
      <c r="AG251" s="334"/>
      <c r="AH251" s="334"/>
    </row>
    <row r="252" spans="1:34" s="3" customFormat="1" ht="15.95" customHeight="1">
      <c r="A252" s="366"/>
      <c r="B252" s="608"/>
      <c r="C252" s="559"/>
      <c r="D252" s="381"/>
      <c r="E252" s="78"/>
      <c r="F252" s="390"/>
      <c r="G252" s="501"/>
      <c r="H252" s="413" t="e">
        <f>+E252/D252*100</f>
        <v>#DIV/0!</v>
      </c>
      <c r="I252" s="220" t="s">
        <v>512</v>
      </c>
      <c r="J252" s="195">
        <v>10000</v>
      </c>
      <c r="K252" s="181" t="s">
        <v>494</v>
      </c>
      <c r="L252" s="193"/>
      <c r="M252" s="183">
        <v>12</v>
      </c>
      <c r="N252" s="183" t="s">
        <v>499</v>
      </c>
      <c r="O252" s="183" t="s">
        <v>497</v>
      </c>
      <c r="P252" s="195">
        <f>+J252*M252</f>
        <v>120000</v>
      </c>
      <c r="Q252" s="185" t="s">
        <v>494</v>
      </c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F252" s="334"/>
      <c r="AG252" s="334"/>
      <c r="AH252" s="334"/>
    </row>
    <row r="253" spans="1:34" s="3" customFormat="1" ht="15.95" customHeight="1">
      <c r="A253" s="366"/>
      <c r="B253" s="608"/>
      <c r="C253" s="558" t="s">
        <v>513</v>
      </c>
      <c r="D253" s="376">
        <v>24880</v>
      </c>
      <c r="E253" s="67">
        <f>+P253/1000</f>
        <v>26800</v>
      </c>
      <c r="F253" s="389">
        <v>661</v>
      </c>
      <c r="G253" s="476">
        <f>+E253-D253</f>
        <v>1920</v>
      </c>
      <c r="H253" s="411">
        <f>+G253/D253*100</f>
        <v>7.7170418006430879</v>
      </c>
      <c r="I253" s="597"/>
      <c r="J253" s="216"/>
      <c r="K253" s="598"/>
      <c r="L253" s="240"/>
      <c r="M253" s="217" t="s">
        <v>493</v>
      </c>
      <c r="N253" s="217"/>
      <c r="O253" s="217"/>
      <c r="P253" s="216">
        <f>P254+P255+P256</f>
        <v>26800000</v>
      </c>
      <c r="Q253" s="190" t="s">
        <v>494</v>
      </c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F253" s="334"/>
      <c r="AG253" s="334"/>
      <c r="AH253" s="334"/>
    </row>
    <row r="254" spans="1:34" s="3" customFormat="1" ht="15.95" customHeight="1">
      <c r="A254" s="366"/>
      <c r="B254" s="608"/>
      <c r="C254" s="559"/>
      <c r="D254" s="381"/>
      <c r="E254" s="78"/>
      <c r="F254" s="390"/>
      <c r="G254" s="481"/>
      <c r="H254" s="413"/>
      <c r="I254" s="483" t="s">
        <v>514</v>
      </c>
      <c r="J254" s="195">
        <v>72000</v>
      </c>
      <c r="K254" s="181" t="s">
        <v>494</v>
      </c>
      <c r="L254" s="193" t="s">
        <v>46</v>
      </c>
      <c r="M254" s="183">
        <v>350</v>
      </c>
      <c r="N254" s="183" t="s">
        <v>187</v>
      </c>
      <c r="O254" s="194" t="s">
        <v>102</v>
      </c>
      <c r="P254" s="195">
        <f>+J254*M254</f>
        <v>25200000</v>
      </c>
      <c r="Q254" s="185" t="s">
        <v>103</v>
      </c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F254" s="334"/>
      <c r="AG254" s="334"/>
      <c r="AH254" s="334"/>
    </row>
    <row r="255" spans="1:34" s="3" customFormat="1" ht="15.95" customHeight="1">
      <c r="A255" s="366"/>
      <c r="B255" s="608"/>
      <c r="C255" s="559"/>
      <c r="D255" s="381"/>
      <c r="E255" s="78"/>
      <c r="F255" s="390"/>
      <c r="G255" s="481"/>
      <c r="H255" s="413"/>
      <c r="I255" s="483" t="s">
        <v>515</v>
      </c>
      <c r="J255" s="195">
        <v>1500000</v>
      </c>
      <c r="K255" s="181" t="s">
        <v>516</v>
      </c>
      <c r="L255" s="193" t="s">
        <v>46</v>
      </c>
      <c r="M255" s="183">
        <v>1</v>
      </c>
      <c r="N255" s="183" t="s">
        <v>517</v>
      </c>
      <c r="O255" s="194" t="s">
        <v>102</v>
      </c>
      <c r="P255" s="195">
        <f>J255*M255</f>
        <v>1500000</v>
      </c>
      <c r="Q255" s="185" t="s">
        <v>516</v>
      </c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F255" s="334"/>
      <c r="AG255" s="334"/>
      <c r="AH255" s="334"/>
    </row>
    <row r="256" spans="1:34" s="3" customFormat="1" ht="15.95" customHeight="1">
      <c r="A256" s="366"/>
      <c r="B256" s="608"/>
      <c r="C256" s="571"/>
      <c r="D256" s="386"/>
      <c r="E256" s="91"/>
      <c r="F256" s="393"/>
      <c r="G256" s="487"/>
      <c r="H256" s="415" t="e">
        <f>+E256/D256*100</f>
        <v>#DIV/0!</v>
      </c>
      <c r="I256" s="609" t="s">
        <v>518</v>
      </c>
      <c r="J256" s="211">
        <v>100000</v>
      </c>
      <c r="K256" s="610" t="s">
        <v>516</v>
      </c>
      <c r="L256" s="213" t="s">
        <v>46</v>
      </c>
      <c r="M256" s="212">
        <v>1</v>
      </c>
      <c r="N256" s="212" t="s">
        <v>517</v>
      </c>
      <c r="O256" s="214" t="s">
        <v>102</v>
      </c>
      <c r="P256" s="211">
        <f>J256*M256</f>
        <v>100000</v>
      </c>
      <c r="Q256" s="215" t="s">
        <v>516</v>
      </c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F256" s="334"/>
      <c r="AG256" s="334"/>
      <c r="AH256" s="334"/>
    </row>
    <row r="257" spans="1:34" s="3" customFormat="1" ht="16.5" customHeight="1">
      <c r="A257" s="503" t="s">
        <v>519</v>
      </c>
      <c r="B257" s="613" t="s">
        <v>520</v>
      </c>
      <c r="C257" s="558" t="s">
        <v>521</v>
      </c>
      <c r="D257" s="376">
        <v>312</v>
      </c>
      <c r="E257" s="67">
        <f>+P257/1000</f>
        <v>400</v>
      </c>
      <c r="F257" s="389">
        <v>661</v>
      </c>
      <c r="G257" s="476">
        <f>+E257-D257</f>
        <v>88</v>
      </c>
      <c r="H257" s="411">
        <f>G257/D257*100</f>
        <v>28.205128205128204</v>
      </c>
      <c r="I257" s="597"/>
      <c r="J257" s="216"/>
      <c r="K257" s="598"/>
      <c r="L257" s="240"/>
      <c r="M257" s="217" t="s">
        <v>493</v>
      </c>
      <c r="N257" s="217"/>
      <c r="O257" s="217"/>
      <c r="P257" s="216">
        <f>SUM(P258)</f>
        <v>400000</v>
      </c>
      <c r="Q257" s="190" t="s">
        <v>225</v>
      </c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F257" s="334"/>
      <c r="AG257" s="334"/>
      <c r="AH257" s="334"/>
    </row>
    <row r="258" spans="1:34" s="3" customFormat="1" ht="16.5" customHeight="1">
      <c r="A258" s="366"/>
      <c r="B258" s="608"/>
      <c r="C258" s="571"/>
      <c r="D258" s="386"/>
      <c r="E258" s="91"/>
      <c r="F258" s="393"/>
      <c r="G258" s="487"/>
      <c r="H258" s="415"/>
      <c r="I258" s="609" t="s">
        <v>522</v>
      </c>
      <c r="J258" s="211">
        <v>200000</v>
      </c>
      <c r="K258" s="610" t="s">
        <v>103</v>
      </c>
      <c r="L258" s="213" t="s">
        <v>46</v>
      </c>
      <c r="M258" s="212">
        <v>2</v>
      </c>
      <c r="N258" s="212" t="s">
        <v>187</v>
      </c>
      <c r="O258" s="214" t="s">
        <v>102</v>
      </c>
      <c r="P258" s="211">
        <f>+J258*M258</f>
        <v>400000</v>
      </c>
      <c r="Q258" s="215" t="s">
        <v>103</v>
      </c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F258" s="334"/>
      <c r="AG258" s="334"/>
      <c r="AH258" s="334"/>
    </row>
    <row r="259" spans="1:34" s="3" customFormat="1" ht="20.100000000000001" customHeight="1">
      <c r="A259" s="366"/>
      <c r="B259" s="53" t="s">
        <v>523</v>
      </c>
      <c r="C259" s="614" t="s">
        <v>524</v>
      </c>
      <c r="D259" s="615">
        <f>SUM(D260:D269)</f>
        <v>27440</v>
      </c>
      <c r="E259" s="122">
        <f>SUM(E260:E269)</f>
        <v>30464</v>
      </c>
      <c r="F259" s="383">
        <f>SUM(F260:F269)</f>
        <v>16571</v>
      </c>
      <c r="G259" s="616">
        <f>+E259-D259</f>
        <v>3024</v>
      </c>
      <c r="H259" s="617">
        <f>+G259/D259*100</f>
        <v>11.020408163265307</v>
      </c>
      <c r="I259" s="483"/>
      <c r="J259" s="195"/>
      <c r="K259" s="181"/>
      <c r="L259" s="193"/>
      <c r="M259" s="175"/>
      <c r="N259" s="175"/>
      <c r="O259" s="618"/>
      <c r="P259" s="619">
        <f>SUM(P260,P265)</f>
        <v>30464000</v>
      </c>
      <c r="Q259" s="620" t="s">
        <v>218</v>
      </c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F259" s="334"/>
      <c r="AG259" s="334"/>
      <c r="AH259" s="334"/>
    </row>
    <row r="260" spans="1:34" s="3" customFormat="1" ht="15.95" customHeight="1">
      <c r="A260" s="366"/>
      <c r="B260" s="621"/>
      <c r="C260" s="540" t="s">
        <v>525</v>
      </c>
      <c r="D260" s="376">
        <v>13640</v>
      </c>
      <c r="E260" s="67">
        <f>+P260/1000</f>
        <v>14664</v>
      </c>
      <c r="F260" s="389">
        <v>9358</v>
      </c>
      <c r="G260" s="377">
        <f>+E260-D260</f>
        <v>1024</v>
      </c>
      <c r="H260" s="379">
        <f>+G260/D260*100</f>
        <v>7.5073313782991207</v>
      </c>
      <c r="I260" s="597"/>
      <c r="J260" s="216"/>
      <c r="K260" s="598"/>
      <c r="L260" s="598"/>
      <c r="M260" s="217" t="s">
        <v>224</v>
      </c>
      <c r="N260" s="217"/>
      <c r="O260" s="217"/>
      <c r="P260" s="622">
        <f>SUM(P261:P264)</f>
        <v>14664000</v>
      </c>
      <c r="Q260" s="190" t="s">
        <v>225</v>
      </c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F260" s="334"/>
      <c r="AG260" s="334"/>
      <c r="AH260" s="334"/>
    </row>
    <row r="261" spans="1:34" s="3" customFormat="1" ht="15.95" customHeight="1">
      <c r="A261" s="366"/>
      <c r="B261" s="76"/>
      <c r="C261" s="544"/>
      <c r="D261" s="381"/>
      <c r="E261" s="78"/>
      <c r="F261" s="390"/>
      <c r="G261" s="382">
        <f>+D261-E261</f>
        <v>0</v>
      </c>
      <c r="H261" s="384" t="e">
        <f>+E261/D261*100</f>
        <v>#DIV/0!</v>
      </c>
      <c r="I261" s="483" t="s">
        <v>526</v>
      </c>
      <c r="J261" s="195">
        <v>22000</v>
      </c>
      <c r="K261" s="181" t="s">
        <v>225</v>
      </c>
      <c r="L261" s="193" t="s">
        <v>46</v>
      </c>
      <c r="M261" s="183">
        <v>12</v>
      </c>
      <c r="N261" s="183" t="s">
        <v>227</v>
      </c>
      <c r="O261" s="194" t="s">
        <v>228</v>
      </c>
      <c r="P261" s="195">
        <f>SUM(J261*M261)</f>
        <v>264000</v>
      </c>
      <c r="Q261" s="185" t="s">
        <v>225</v>
      </c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F261" s="334"/>
      <c r="AG261" s="334"/>
      <c r="AH261" s="334"/>
    </row>
    <row r="262" spans="1:34" s="3" customFormat="1" ht="15.95" customHeight="1">
      <c r="A262" s="366"/>
      <c r="B262" s="76"/>
      <c r="C262" s="544"/>
      <c r="D262" s="381"/>
      <c r="E262" s="78"/>
      <c r="F262" s="390"/>
      <c r="G262" s="382">
        <f>+D262-E262</f>
        <v>0</v>
      </c>
      <c r="H262" s="384" t="e">
        <f>+E262/D262*100</f>
        <v>#DIV/0!</v>
      </c>
      <c r="I262" s="483" t="s">
        <v>527</v>
      </c>
      <c r="J262" s="195">
        <v>500000</v>
      </c>
      <c r="K262" s="181" t="s">
        <v>225</v>
      </c>
      <c r="L262" s="193" t="s">
        <v>46</v>
      </c>
      <c r="M262" s="183">
        <v>12</v>
      </c>
      <c r="N262" s="183" t="s">
        <v>227</v>
      </c>
      <c r="O262" s="194" t="s">
        <v>228</v>
      </c>
      <c r="P262" s="195">
        <f>SUM(J262*M262)</f>
        <v>6000000</v>
      </c>
      <c r="Q262" s="185" t="s">
        <v>225</v>
      </c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F262" s="334"/>
      <c r="AG262" s="334"/>
      <c r="AH262" s="334"/>
    </row>
    <row r="263" spans="1:34" s="3" customFormat="1" ht="15.95" customHeight="1">
      <c r="A263" s="366"/>
      <c r="B263" s="76"/>
      <c r="C263" s="544"/>
      <c r="D263" s="381"/>
      <c r="E263" s="78"/>
      <c r="F263" s="390"/>
      <c r="G263" s="382"/>
      <c r="H263" s="384"/>
      <c r="I263" s="483" t="s">
        <v>528</v>
      </c>
      <c r="J263" s="195">
        <v>550000</v>
      </c>
      <c r="K263" s="181" t="s">
        <v>218</v>
      </c>
      <c r="L263" s="193" t="s">
        <v>46</v>
      </c>
      <c r="M263" s="183">
        <v>12</v>
      </c>
      <c r="N263" s="183" t="s">
        <v>227</v>
      </c>
      <c r="O263" s="194" t="s">
        <v>228</v>
      </c>
      <c r="P263" s="195">
        <f>SUM(J263*M263)</f>
        <v>6600000</v>
      </c>
      <c r="Q263" s="185" t="s">
        <v>225</v>
      </c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F263" s="334"/>
      <c r="AG263" s="334"/>
      <c r="AH263" s="334"/>
    </row>
    <row r="264" spans="1:34" s="3" customFormat="1" ht="15.95" customHeight="1">
      <c r="A264" s="366"/>
      <c r="B264" s="76"/>
      <c r="C264" s="544"/>
      <c r="D264" s="381"/>
      <c r="E264" s="78"/>
      <c r="F264" s="390"/>
      <c r="G264" s="382">
        <f>+D264-E264</f>
        <v>0</v>
      </c>
      <c r="H264" s="384" t="e">
        <f>+E264/D264*100</f>
        <v>#DIV/0!</v>
      </c>
      <c r="I264" s="483" t="s">
        <v>529</v>
      </c>
      <c r="J264" s="195">
        <v>1800000</v>
      </c>
      <c r="K264" s="181" t="s">
        <v>225</v>
      </c>
      <c r="L264" s="193" t="s">
        <v>46</v>
      </c>
      <c r="M264" s="183">
        <v>1</v>
      </c>
      <c r="N264" s="183" t="s">
        <v>300</v>
      </c>
      <c r="O264" s="194" t="s">
        <v>228</v>
      </c>
      <c r="P264" s="195">
        <f>SUM(J264*M264)</f>
        <v>1800000</v>
      </c>
      <c r="Q264" s="185" t="s">
        <v>225</v>
      </c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F264" s="334"/>
      <c r="AG264" s="334"/>
      <c r="AH264" s="334"/>
    </row>
    <row r="265" spans="1:34" s="3" customFormat="1" ht="15.95" customHeight="1">
      <c r="A265" s="366"/>
      <c r="B265" s="76"/>
      <c r="C265" s="540" t="s">
        <v>530</v>
      </c>
      <c r="D265" s="376">
        <v>13800</v>
      </c>
      <c r="E265" s="67">
        <f>+P265/1000</f>
        <v>15800</v>
      </c>
      <c r="F265" s="389">
        <v>7213</v>
      </c>
      <c r="G265" s="67">
        <f>+E265-D265</f>
        <v>2000</v>
      </c>
      <c r="H265" s="623">
        <f>+G265/D265*100</f>
        <v>14.492753623188406</v>
      </c>
      <c r="I265" s="597"/>
      <c r="J265" s="216"/>
      <c r="K265" s="598"/>
      <c r="L265" s="240"/>
      <c r="M265" s="217" t="s">
        <v>224</v>
      </c>
      <c r="N265" s="217"/>
      <c r="O265" s="217"/>
      <c r="P265" s="622">
        <f>SUM(P266:P269)</f>
        <v>15800000</v>
      </c>
      <c r="Q265" s="190" t="s">
        <v>225</v>
      </c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F265" s="334"/>
      <c r="AG265" s="334"/>
      <c r="AH265" s="334"/>
    </row>
    <row r="266" spans="1:34" s="3" customFormat="1" ht="15.95" customHeight="1">
      <c r="A266" s="366"/>
      <c r="B266" s="76"/>
      <c r="C266" s="624"/>
      <c r="D266" s="625"/>
      <c r="E266" s="626"/>
      <c r="F266" s="390"/>
      <c r="G266" s="626"/>
      <c r="H266" s="627"/>
      <c r="I266" s="628" t="s">
        <v>531</v>
      </c>
      <c r="J266" s="195">
        <v>2700000</v>
      </c>
      <c r="K266" s="181" t="s">
        <v>103</v>
      </c>
      <c r="L266" s="193" t="s">
        <v>46</v>
      </c>
      <c r="M266" s="183">
        <v>2</v>
      </c>
      <c r="N266" s="183" t="s">
        <v>187</v>
      </c>
      <c r="O266" s="194"/>
      <c r="P266" s="195">
        <f>SUM(J266*M266)</f>
        <v>5400000</v>
      </c>
      <c r="Q266" s="185" t="s">
        <v>103</v>
      </c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F266" s="334"/>
      <c r="AG266" s="334"/>
      <c r="AH266" s="334"/>
    </row>
    <row r="267" spans="1:34" s="3" customFormat="1" ht="15.95" customHeight="1">
      <c r="A267" s="366"/>
      <c r="B267" s="76"/>
      <c r="C267" s="624"/>
      <c r="D267" s="625"/>
      <c r="E267" s="626"/>
      <c r="F267" s="390"/>
      <c r="G267" s="626"/>
      <c r="H267" s="627"/>
      <c r="I267" s="483" t="s">
        <v>532</v>
      </c>
      <c r="J267" s="195">
        <v>1500000</v>
      </c>
      <c r="K267" s="181" t="s">
        <v>103</v>
      </c>
      <c r="L267" s="193" t="s">
        <v>46</v>
      </c>
      <c r="M267" s="183">
        <v>2</v>
      </c>
      <c r="N267" s="183" t="s">
        <v>233</v>
      </c>
      <c r="O267" s="194" t="s">
        <v>102</v>
      </c>
      <c r="P267" s="195">
        <f>SUM(J267*M267)</f>
        <v>3000000</v>
      </c>
      <c r="Q267" s="185" t="s">
        <v>103</v>
      </c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F267" s="334"/>
      <c r="AG267" s="334"/>
      <c r="AH267" s="334"/>
    </row>
    <row r="268" spans="1:34" s="3" customFormat="1" ht="15.95" customHeight="1">
      <c r="A268" s="366"/>
      <c r="B268" s="76"/>
      <c r="C268" s="624"/>
      <c r="D268" s="625"/>
      <c r="E268" s="626"/>
      <c r="F268" s="390"/>
      <c r="G268" s="626"/>
      <c r="H268" s="627"/>
      <c r="I268" s="628" t="s">
        <v>533</v>
      </c>
      <c r="J268" s="195">
        <v>5000000</v>
      </c>
      <c r="K268" s="181" t="s">
        <v>103</v>
      </c>
      <c r="L268" s="193" t="s">
        <v>46</v>
      </c>
      <c r="M268" s="183">
        <v>1</v>
      </c>
      <c r="N268" s="183" t="s">
        <v>233</v>
      </c>
      <c r="O268" s="194" t="s">
        <v>102</v>
      </c>
      <c r="P268" s="195">
        <f>SUM(J268*M268)</f>
        <v>5000000</v>
      </c>
      <c r="Q268" s="185" t="s">
        <v>103</v>
      </c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F268" s="334"/>
      <c r="AG268" s="334"/>
      <c r="AH268" s="334"/>
    </row>
    <row r="269" spans="1:34" s="3" customFormat="1" ht="15.95" customHeight="1">
      <c r="A269" s="366"/>
      <c r="B269" s="76"/>
      <c r="C269" s="624"/>
      <c r="D269" s="625"/>
      <c r="E269" s="626"/>
      <c r="F269" s="390"/>
      <c r="G269" s="626"/>
      <c r="H269" s="627"/>
      <c r="I269" s="628" t="s">
        <v>534</v>
      </c>
      <c r="J269" s="195">
        <v>200000</v>
      </c>
      <c r="K269" s="181" t="s">
        <v>103</v>
      </c>
      <c r="L269" s="193" t="s">
        <v>46</v>
      </c>
      <c r="M269" s="629">
        <v>12</v>
      </c>
      <c r="N269" s="183" t="s">
        <v>255</v>
      </c>
      <c r="O269" s="194" t="s">
        <v>102</v>
      </c>
      <c r="P269" s="195">
        <f>SUM(J269*M269)</f>
        <v>2400000</v>
      </c>
      <c r="Q269" s="185" t="s">
        <v>103</v>
      </c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F269" s="334"/>
      <c r="AG269" s="334"/>
      <c r="AH269" s="334"/>
    </row>
    <row r="270" spans="1:34" s="3" customFormat="1" ht="20.100000000000001" customHeight="1">
      <c r="A270" s="366"/>
      <c r="B270" s="53" t="s">
        <v>535</v>
      </c>
      <c r="C270" s="630" t="s">
        <v>222</v>
      </c>
      <c r="D270" s="451">
        <f>SUM(D271:D295)</f>
        <v>42281</v>
      </c>
      <c r="E270" s="453">
        <f>P270/1000</f>
        <v>38270</v>
      </c>
      <c r="F270" s="512">
        <f>SUM(F271:F295)</f>
        <v>47877</v>
      </c>
      <c r="G270" s="453">
        <f>+E270-D270</f>
        <v>-4011</v>
      </c>
      <c r="H270" s="454">
        <f>+G270/D270*100</f>
        <v>-9.4865305929377275</v>
      </c>
      <c r="I270" s="631"/>
      <c r="J270" s="187"/>
      <c r="K270" s="598"/>
      <c r="L270" s="240"/>
      <c r="M270" s="189"/>
      <c r="N270" s="189"/>
      <c r="O270" s="632"/>
      <c r="P270" s="187">
        <f>SUM(P271,P279,P283,P292)</f>
        <v>38270000</v>
      </c>
      <c r="Q270" s="190" t="s">
        <v>218</v>
      </c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F270" s="334"/>
      <c r="AG270" s="334"/>
      <c r="AH270" s="334"/>
    </row>
    <row r="271" spans="1:34" s="3" customFormat="1" ht="15.95" customHeight="1">
      <c r="A271" s="366"/>
      <c r="B271" s="65" t="s">
        <v>536</v>
      </c>
      <c r="C271" s="101" t="s">
        <v>537</v>
      </c>
      <c r="D271" s="376">
        <v>14240</v>
      </c>
      <c r="E271" s="67">
        <f>+P271/1000</f>
        <v>6700</v>
      </c>
      <c r="F271" s="389">
        <v>7109</v>
      </c>
      <c r="G271" s="377">
        <f>+E271-D271</f>
        <v>-7540</v>
      </c>
      <c r="H271" s="411">
        <f>+G271/D271*100</f>
        <v>-52.949438202247187</v>
      </c>
      <c r="I271" s="407"/>
      <c r="J271" s="73"/>
      <c r="K271" s="130"/>
      <c r="L271" s="107"/>
      <c r="M271" s="75" t="s">
        <v>388</v>
      </c>
      <c r="N271" s="75"/>
      <c r="O271" s="75"/>
      <c r="P271" s="73">
        <f>SUM(P272:P278)</f>
        <v>6700000</v>
      </c>
      <c r="Q271" s="63" t="s">
        <v>218</v>
      </c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F271" s="334"/>
      <c r="AG271" s="334"/>
      <c r="AH271" s="334"/>
    </row>
    <row r="272" spans="1:34" s="3" customFormat="1" ht="15.95" customHeight="1">
      <c r="A272" s="366"/>
      <c r="B272" s="76"/>
      <c r="C272" s="77"/>
      <c r="D272" s="381"/>
      <c r="E272" s="78"/>
      <c r="F272" s="390"/>
      <c r="G272" s="382"/>
      <c r="H272" s="413"/>
      <c r="I272" s="529" t="s">
        <v>538</v>
      </c>
      <c r="J272" s="87">
        <v>2500000</v>
      </c>
      <c r="K272" s="126" t="s">
        <v>218</v>
      </c>
      <c r="L272" s="86" t="s">
        <v>46</v>
      </c>
      <c r="M272" s="85">
        <v>1</v>
      </c>
      <c r="N272" s="85" t="s">
        <v>233</v>
      </c>
      <c r="O272" s="100" t="s">
        <v>228</v>
      </c>
      <c r="P272" s="195">
        <f>SUM(J272*M272)</f>
        <v>2500000</v>
      </c>
      <c r="Q272" s="88" t="s">
        <v>225</v>
      </c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F272" s="334"/>
      <c r="AG272" s="334"/>
      <c r="AH272" s="334"/>
    </row>
    <row r="273" spans="1:34" s="3" customFormat="1" ht="15.95" customHeight="1">
      <c r="A273" s="366"/>
      <c r="B273" s="76"/>
      <c r="C273" s="77"/>
      <c r="D273" s="381"/>
      <c r="E273" s="78"/>
      <c r="F273" s="390"/>
      <c r="G273" s="382"/>
      <c r="H273" s="413"/>
      <c r="I273" s="529" t="s">
        <v>539</v>
      </c>
      <c r="J273" s="87">
        <v>200000</v>
      </c>
      <c r="K273" s="126" t="s">
        <v>225</v>
      </c>
      <c r="L273" s="86" t="s">
        <v>46</v>
      </c>
      <c r="M273" s="85">
        <v>2</v>
      </c>
      <c r="N273" s="85" t="s">
        <v>231</v>
      </c>
      <c r="O273" s="100"/>
      <c r="P273" s="195">
        <f t="shared" ref="P273:P278" si="16">SUM(J273*M273)</f>
        <v>400000</v>
      </c>
      <c r="Q273" s="88" t="s">
        <v>225</v>
      </c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F273" s="334"/>
      <c r="AG273" s="334"/>
      <c r="AH273" s="334"/>
    </row>
    <row r="274" spans="1:34" s="3" customFormat="1" ht="15.95" customHeight="1">
      <c r="A274" s="366"/>
      <c r="B274" s="76"/>
      <c r="C274" s="77"/>
      <c r="D274" s="381"/>
      <c r="E274" s="78"/>
      <c r="F274" s="390"/>
      <c r="G274" s="382"/>
      <c r="H274" s="413"/>
      <c r="I274" s="552" t="s">
        <v>540</v>
      </c>
      <c r="J274" s="195">
        <v>1000</v>
      </c>
      <c r="K274" s="181" t="s">
        <v>225</v>
      </c>
      <c r="L274" s="193" t="s">
        <v>46</v>
      </c>
      <c r="M274" s="629">
        <v>1300</v>
      </c>
      <c r="N274" s="183" t="s">
        <v>541</v>
      </c>
      <c r="O274" s="194"/>
      <c r="P274" s="195">
        <f t="shared" si="16"/>
        <v>1300000</v>
      </c>
      <c r="Q274" s="88" t="s">
        <v>225</v>
      </c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F274" s="334"/>
      <c r="AG274" s="334"/>
      <c r="AH274" s="334"/>
    </row>
    <row r="275" spans="1:34" s="3" customFormat="1" ht="15.95" customHeight="1">
      <c r="A275" s="366"/>
      <c r="B275" s="76"/>
      <c r="C275" s="77"/>
      <c r="D275" s="381"/>
      <c r="E275" s="78"/>
      <c r="F275" s="390"/>
      <c r="G275" s="382"/>
      <c r="H275" s="413"/>
      <c r="I275" s="552" t="s">
        <v>542</v>
      </c>
      <c r="J275" s="195"/>
      <c r="K275" s="181" t="s">
        <v>225</v>
      </c>
      <c r="L275" s="193" t="s">
        <v>46</v>
      </c>
      <c r="M275" s="183"/>
      <c r="N275" s="183" t="s">
        <v>231</v>
      </c>
      <c r="O275" s="194"/>
      <c r="P275" s="195">
        <f t="shared" si="16"/>
        <v>0</v>
      </c>
      <c r="Q275" s="88" t="s">
        <v>225</v>
      </c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F275" s="334"/>
      <c r="AG275" s="334"/>
      <c r="AH275" s="334"/>
    </row>
    <row r="276" spans="1:34" s="3" customFormat="1" ht="15.95" customHeight="1">
      <c r="A276" s="366"/>
      <c r="B276" s="76"/>
      <c r="C276" s="77"/>
      <c r="D276" s="381"/>
      <c r="E276" s="78"/>
      <c r="F276" s="390"/>
      <c r="G276" s="382"/>
      <c r="H276" s="413"/>
      <c r="I276" s="552" t="s">
        <v>543</v>
      </c>
      <c r="J276" s="195">
        <v>30000</v>
      </c>
      <c r="K276" s="181" t="s">
        <v>225</v>
      </c>
      <c r="L276" s="193" t="s">
        <v>46</v>
      </c>
      <c r="M276" s="183">
        <v>10</v>
      </c>
      <c r="N276" s="183" t="s">
        <v>231</v>
      </c>
      <c r="O276" s="183" t="s">
        <v>317</v>
      </c>
      <c r="P276" s="195">
        <f t="shared" si="16"/>
        <v>300000</v>
      </c>
      <c r="Q276" s="88" t="s">
        <v>225</v>
      </c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F276" s="334"/>
      <c r="AG276" s="334"/>
      <c r="AH276" s="334"/>
    </row>
    <row r="277" spans="1:34" s="3" customFormat="1" ht="15.95" customHeight="1">
      <c r="A277" s="366"/>
      <c r="B277" s="76"/>
      <c r="C277" s="77"/>
      <c r="D277" s="381"/>
      <c r="E277" s="78"/>
      <c r="F277" s="390"/>
      <c r="G277" s="382"/>
      <c r="H277" s="413"/>
      <c r="I277" s="748" t="s">
        <v>544</v>
      </c>
      <c r="J277" s="198">
        <v>200000</v>
      </c>
      <c r="K277" s="749" t="s">
        <v>218</v>
      </c>
      <c r="L277" s="200" t="s">
        <v>46</v>
      </c>
      <c r="M277" s="199">
        <v>1</v>
      </c>
      <c r="N277" s="199" t="s">
        <v>233</v>
      </c>
      <c r="O277" s="199"/>
      <c r="P277" s="198">
        <f t="shared" si="16"/>
        <v>200000</v>
      </c>
      <c r="Q277" s="202" t="s">
        <v>218</v>
      </c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F277" s="334"/>
      <c r="AG277" s="334"/>
      <c r="AH277" s="334"/>
    </row>
    <row r="278" spans="1:34" s="3" customFormat="1" ht="15.95" customHeight="1">
      <c r="A278" s="366"/>
      <c r="B278" s="76"/>
      <c r="C278" s="77"/>
      <c r="D278" s="381"/>
      <c r="E278" s="78"/>
      <c r="F278" s="390"/>
      <c r="G278" s="382"/>
      <c r="H278" s="413"/>
      <c r="I278" s="552" t="s">
        <v>545</v>
      </c>
      <c r="J278" s="195">
        <v>2000000</v>
      </c>
      <c r="K278" s="181" t="s">
        <v>225</v>
      </c>
      <c r="L278" s="193" t="s">
        <v>46</v>
      </c>
      <c r="M278" s="629">
        <v>1</v>
      </c>
      <c r="N278" s="183" t="s">
        <v>546</v>
      </c>
      <c r="O278" s="194"/>
      <c r="P278" s="195">
        <f t="shared" si="16"/>
        <v>2000000</v>
      </c>
      <c r="Q278" s="88" t="s">
        <v>225</v>
      </c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F278" s="334"/>
      <c r="AG278" s="334"/>
      <c r="AH278" s="334"/>
    </row>
    <row r="279" spans="1:34" s="3" customFormat="1" ht="15.95" customHeight="1">
      <c r="A279" s="366"/>
      <c r="B279" s="76"/>
      <c r="C279" s="260" t="s">
        <v>547</v>
      </c>
      <c r="D279" s="474">
        <v>10000</v>
      </c>
      <c r="E279" s="475">
        <f>+P279/1000</f>
        <v>10000</v>
      </c>
      <c r="F279" s="389">
        <v>18037</v>
      </c>
      <c r="G279" s="476">
        <f>+E279-D279</f>
        <v>0</v>
      </c>
      <c r="H279" s="477">
        <v>0</v>
      </c>
      <c r="I279" s="633"/>
      <c r="J279" s="216"/>
      <c r="K279" s="598"/>
      <c r="L279" s="598"/>
      <c r="M279" s="217" t="s">
        <v>224</v>
      </c>
      <c r="N279" s="217"/>
      <c r="O279" s="217"/>
      <c r="P279" s="622">
        <f>SUM(P280:P282)</f>
        <v>10000000</v>
      </c>
      <c r="Q279" s="63" t="s">
        <v>225</v>
      </c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F279" s="334"/>
      <c r="AG279" s="334"/>
      <c r="AH279" s="334"/>
    </row>
    <row r="280" spans="1:34" s="3" customFormat="1" ht="15.95" customHeight="1">
      <c r="A280" s="366"/>
      <c r="B280" s="76"/>
      <c r="C280" s="261"/>
      <c r="D280" s="479"/>
      <c r="E280" s="480"/>
      <c r="F280" s="390"/>
      <c r="G280" s="481"/>
      <c r="H280" s="482"/>
      <c r="I280" s="220" t="s">
        <v>548</v>
      </c>
      <c r="J280" s="195">
        <v>500000</v>
      </c>
      <c r="K280" s="181" t="s">
        <v>103</v>
      </c>
      <c r="L280" s="193" t="s">
        <v>46</v>
      </c>
      <c r="M280" s="183">
        <v>4</v>
      </c>
      <c r="N280" s="183" t="s">
        <v>549</v>
      </c>
      <c r="O280" s="194" t="s">
        <v>102</v>
      </c>
      <c r="P280" s="184">
        <f>+J280*M280</f>
        <v>2000000</v>
      </c>
      <c r="Q280" s="88" t="s">
        <v>103</v>
      </c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F280" s="334"/>
      <c r="AG280" s="334"/>
      <c r="AH280" s="334"/>
    </row>
    <row r="281" spans="1:34" s="3" customFormat="1" ht="15.95" customHeight="1">
      <c r="A281" s="366"/>
      <c r="B281" s="76"/>
      <c r="C281" s="263"/>
      <c r="D281" s="479"/>
      <c r="E281" s="480"/>
      <c r="F281" s="390"/>
      <c r="G281" s="481">
        <f>+E281-D281</f>
        <v>0</v>
      </c>
      <c r="H281" s="482" t="e">
        <f>+G281/D281*100</f>
        <v>#DIV/0!</v>
      </c>
      <c r="I281" s="220" t="s">
        <v>550</v>
      </c>
      <c r="J281" s="195">
        <v>5500000</v>
      </c>
      <c r="K281" s="181" t="s">
        <v>103</v>
      </c>
      <c r="L281" s="193" t="s">
        <v>46</v>
      </c>
      <c r="M281" s="183">
        <v>1</v>
      </c>
      <c r="N281" s="183" t="s">
        <v>233</v>
      </c>
      <c r="O281" s="194" t="s">
        <v>102</v>
      </c>
      <c r="P281" s="184">
        <f>+J281*M281</f>
        <v>5500000</v>
      </c>
      <c r="Q281" s="88" t="s">
        <v>103</v>
      </c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F281" s="334"/>
      <c r="AG281" s="334"/>
      <c r="AH281" s="334"/>
    </row>
    <row r="282" spans="1:34" s="3" customFormat="1" ht="15.95" customHeight="1">
      <c r="A282" s="366"/>
      <c r="B282" s="76"/>
      <c r="C282" s="408"/>
      <c r="D282" s="485"/>
      <c r="E282" s="486"/>
      <c r="F282" s="393"/>
      <c r="G282" s="487">
        <f>+E282-D282</f>
        <v>0</v>
      </c>
      <c r="H282" s="488" t="e">
        <f>+G282/D282*100</f>
        <v>#DIV/0!</v>
      </c>
      <c r="I282" s="609" t="s">
        <v>551</v>
      </c>
      <c r="J282" s="750">
        <v>2500000</v>
      </c>
      <c r="K282" s="751" t="s">
        <v>103</v>
      </c>
      <c r="L282" s="213" t="s">
        <v>46</v>
      </c>
      <c r="M282" s="212">
        <v>1</v>
      </c>
      <c r="N282" s="212" t="s">
        <v>233</v>
      </c>
      <c r="O282" s="214" t="s">
        <v>102</v>
      </c>
      <c r="P282" s="752">
        <f>+J282*M282</f>
        <v>2500000</v>
      </c>
      <c r="Q282" s="753" t="s">
        <v>103</v>
      </c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F282" s="334"/>
      <c r="AG282" s="334"/>
      <c r="AH282" s="334"/>
    </row>
    <row r="283" spans="1:34" s="3" customFormat="1" ht="15.95" customHeight="1">
      <c r="A283" s="611"/>
      <c r="B283" s="484"/>
      <c r="C283" s="101" t="s">
        <v>552</v>
      </c>
      <c r="D283" s="474">
        <v>5341</v>
      </c>
      <c r="E283" s="475">
        <f>+P283/1000</f>
        <v>8370</v>
      </c>
      <c r="F283" s="389">
        <v>4694</v>
      </c>
      <c r="G283" s="476">
        <f>+E283-D283</f>
        <v>3029</v>
      </c>
      <c r="H283" s="477">
        <f t="shared" ref="H283:H290" si="17">+G283/D283*100</f>
        <v>56.712226174873614</v>
      </c>
      <c r="I283" s="633"/>
      <c r="J283" s="216"/>
      <c r="K283" s="598"/>
      <c r="L283" s="598"/>
      <c r="M283" s="217" t="s">
        <v>388</v>
      </c>
      <c r="N283" s="217"/>
      <c r="O283" s="217"/>
      <c r="P283" s="622">
        <f>SUM(P284:P291)</f>
        <v>8370000</v>
      </c>
      <c r="Q283" s="63" t="s">
        <v>225</v>
      </c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F283" s="334"/>
      <c r="AG283" s="334"/>
      <c r="AH283" s="334"/>
    </row>
    <row r="284" spans="1:34" s="3" customFormat="1" ht="15.95" customHeight="1">
      <c r="A284" s="611"/>
      <c r="B284" s="484"/>
      <c r="C284" s="104"/>
      <c r="D284" s="479"/>
      <c r="E284" s="480"/>
      <c r="F284" s="390"/>
      <c r="G284" s="481">
        <f>+E284-D284</f>
        <v>0</v>
      </c>
      <c r="H284" s="482" t="e">
        <f t="shared" si="17"/>
        <v>#DIV/0!</v>
      </c>
      <c r="I284" s="414" t="s">
        <v>553</v>
      </c>
      <c r="J284" s="87">
        <v>52000</v>
      </c>
      <c r="K284" s="126" t="s">
        <v>103</v>
      </c>
      <c r="L284" s="86" t="s">
        <v>46</v>
      </c>
      <c r="M284" s="85">
        <v>25</v>
      </c>
      <c r="N284" s="85" t="s">
        <v>187</v>
      </c>
      <c r="O284" s="100" t="s">
        <v>102</v>
      </c>
      <c r="P284" s="195">
        <v>1870000</v>
      </c>
      <c r="Q284" s="88" t="s">
        <v>103</v>
      </c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F284" s="334"/>
      <c r="AG284" s="334"/>
      <c r="AH284" s="334"/>
    </row>
    <row r="285" spans="1:34" s="3" customFormat="1" ht="15.95" customHeight="1">
      <c r="A285" s="366"/>
      <c r="B285" s="76"/>
      <c r="C285" s="104"/>
      <c r="D285" s="479"/>
      <c r="E285" s="480"/>
      <c r="F285" s="390"/>
      <c r="G285" s="481"/>
      <c r="H285" s="482"/>
      <c r="I285" s="414" t="s">
        <v>554</v>
      </c>
      <c r="J285" s="87">
        <v>3000</v>
      </c>
      <c r="K285" s="126" t="s">
        <v>103</v>
      </c>
      <c r="L285" s="86" t="s">
        <v>46</v>
      </c>
      <c r="M285" s="85">
        <v>400</v>
      </c>
      <c r="N285" s="85" t="s">
        <v>555</v>
      </c>
      <c r="O285" s="100" t="s">
        <v>102</v>
      </c>
      <c r="P285" s="195">
        <v>1200000</v>
      </c>
      <c r="Q285" s="88" t="s">
        <v>103</v>
      </c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F285" s="334"/>
      <c r="AG285" s="334"/>
      <c r="AH285" s="334"/>
    </row>
    <row r="286" spans="1:34" s="3" customFormat="1" ht="15.95" customHeight="1">
      <c r="A286" s="366"/>
      <c r="B286" s="76"/>
      <c r="C286" s="104"/>
      <c r="D286" s="479"/>
      <c r="E286" s="480"/>
      <c r="F286" s="390"/>
      <c r="G286" s="481"/>
      <c r="H286" s="482"/>
      <c r="I286" s="414" t="s">
        <v>556</v>
      </c>
      <c r="J286" s="87">
        <v>250000</v>
      </c>
      <c r="K286" s="126" t="s">
        <v>103</v>
      </c>
      <c r="L286" s="86" t="s">
        <v>46</v>
      </c>
      <c r="M286" s="85">
        <v>4</v>
      </c>
      <c r="N286" s="85" t="s">
        <v>187</v>
      </c>
      <c r="O286" s="100" t="s">
        <v>102</v>
      </c>
      <c r="P286" s="195">
        <v>1000000</v>
      </c>
      <c r="Q286" s="88" t="s">
        <v>103</v>
      </c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F286" s="334"/>
      <c r="AG286" s="334"/>
      <c r="AH286" s="334"/>
    </row>
    <row r="287" spans="1:34" s="3" customFormat="1" ht="15.95" customHeight="1">
      <c r="A287" s="366"/>
      <c r="B287" s="76"/>
      <c r="C287" s="104"/>
      <c r="D287" s="479"/>
      <c r="E287" s="480"/>
      <c r="F287" s="390"/>
      <c r="G287" s="481">
        <f>+E287-D287</f>
        <v>0</v>
      </c>
      <c r="H287" s="482" t="e">
        <f t="shared" si="17"/>
        <v>#DIV/0!</v>
      </c>
      <c r="I287" s="414" t="s">
        <v>557</v>
      </c>
      <c r="J287" s="87">
        <v>1300000</v>
      </c>
      <c r="K287" s="126" t="s">
        <v>103</v>
      </c>
      <c r="L287" s="86" t="s">
        <v>46</v>
      </c>
      <c r="M287" s="85">
        <v>1</v>
      </c>
      <c r="N287" s="85" t="s">
        <v>187</v>
      </c>
      <c r="O287" s="100" t="s">
        <v>102</v>
      </c>
      <c r="P287" s="195">
        <v>1300000</v>
      </c>
      <c r="Q287" s="88" t="s">
        <v>103</v>
      </c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F287" s="334"/>
      <c r="AG287" s="334"/>
      <c r="AH287" s="334"/>
    </row>
    <row r="288" spans="1:34" s="3" customFormat="1" ht="15.95" customHeight="1">
      <c r="A288" s="366"/>
      <c r="B288" s="76"/>
      <c r="C288" s="104"/>
      <c r="D288" s="479"/>
      <c r="E288" s="480"/>
      <c r="F288" s="390"/>
      <c r="G288" s="481"/>
      <c r="H288" s="482"/>
      <c r="I288" s="220" t="s">
        <v>558</v>
      </c>
      <c r="J288" s="195">
        <v>1200000</v>
      </c>
      <c r="K288" s="181" t="s">
        <v>103</v>
      </c>
      <c r="L288" s="193" t="s">
        <v>46</v>
      </c>
      <c r="M288" s="183">
        <v>1</v>
      </c>
      <c r="N288" s="183" t="s">
        <v>187</v>
      </c>
      <c r="O288" s="183" t="s">
        <v>317</v>
      </c>
      <c r="P288" s="195">
        <v>1200000</v>
      </c>
      <c r="Q288" s="88" t="s">
        <v>103</v>
      </c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F288" s="334"/>
      <c r="AG288" s="334"/>
      <c r="AH288" s="334"/>
    </row>
    <row r="289" spans="1:34" s="3" customFormat="1" ht="15.95" customHeight="1">
      <c r="A289" s="366"/>
      <c r="B289" s="76"/>
      <c r="C289" s="104"/>
      <c r="D289" s="479"/>
      <c r="E289" s="480"/>
      <c r="F289" s="390"/>
      <c r="G289" s="481"/>
      <c r="H289" s="482"/>
      <c r="I289" s="220" t="s">
        <v>559</v>
      </c>
      <c r="J289" s="195">
        <v>250000</v>
      </c>
      <c r="K289" s="181" t="s">
        <v>103</v>
      </c>
      <c r="L289" s="193" t="s">
        <v>46</v>
      </c>
      <c r="M289" s="183">
        <v>2</v>
      </c>
      <c r="N289" s="183" t="s">
        <v>187</v>
      </c>
      <c r="O289" s="183" t="s">
        <v>317</v>
      </c>
      <c r="P289" s="195">
        <f>J289*M289</f>
        <v>500000</v>
      </c>
      <c r="Q289" s="88" t="s">
        <v>218</v>
      </c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F289" s="334"/>
      <c r="AG289" s="334"/>
      <c r="AH289" s="334"/>
    </row>
    <row r="290" spans="1:34" s="3" customFormat="1" ht="15.95" customHeight="1">
      <c r="A290" s="503" t="s">
        <v>372</v>
      </c>
      <c r="B290" s="53" t="s">
        <v>535</v>
      </c>
      <c r="C290" s="104"/>
      <c r="D290" s="479"/>
      <c r="E290" s="480"/>
      <c r="F290" s="390"/>
      <c r="G290" s="481">
        <f>+E290-D290</f>
        <v>0</v>
      </c>
      <c r="H290" s="482" t="e">
        <f t="shared" si="17"/>
        <v>#DIV/0!</v>
      </c>
      <c r="I290" s="220" t="s">
        <v>560</v>
      </c>
      <c r="J290" s="195">
        <v>100000</v>
      </c>
      <c r="K290" s="181" t="s">
        <v>218</v>
      </c>
      <c r="L290" s="193" t="s">
        <v>46</v>
      </c>
      <c r="M290" s="183">
        <v>8</v>
      </c>
      <c r="N290" s="183" t="s">
        <v>187</v>
      </c>
      <c r="O290" s="183" t="s">
        <v>317</v>
      </c>
      <c r="P290" s="195">
        <v>800000</v>
      </c>
      <c r="Q290" s="88" t="s">
        <v>103</v>
      </c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F290" s="334"/>
      <c r="AG290" s="334"/>
      <c r="AH290" s="334"/>
    </row>
    <row r="291" spans="1:34" s="3" customFormat="1" ht="15.95" customHeight="1">
      <c r="A291" s="366"/>
      <c r="B291" s="65" t="s">
        <v>536</v>
      </c>
      <c r="C291" s="518"/>
      <c r="D291" s="485"/>
      <c r="E291" s="486"/>
      <c r="F291" s="393"/>
      <c r="G291" s="487"/>
      <c r="H291" s="488"/>
      <c r="I291" s="220" t="s">
        <v>561</v>
      </c>
      <c r="J291" s="195">
        <v>250000</v>
      </c>
      <c r="K291" s="181" t="s">
        <v>225</v>
      </c>
      <c r="L291" s="193" t="s">
        <v>46</v>
      </c>
      <c r="M291" s="183">
        <v>2</v>
      </c>
      <c r="N291" s="183" t="s">
        <v>187</v>
      </c>
      <c r="O291" s="183" t="s">
        <v>317</v>
      </c>
      <c r="P291" s="195">
        <f>J291*M291</f>
        <v>500000</v>
      </c>
      <c r="Q291" s="88" t="s">
        <v>103</v>
      </c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F291" s="334"/>
      <c r="AG291" s="334"/>
      <c r="AH291" s="334"/>
    </row>
    <row r="292" spans="1:34" s="3" customFormat="1" ht="15.95" customHeight="1">
      <c r="A292" s="366"/>
      <c r="B292" s="76"/>
      <c r="C292" s="260" t="s">
        <v>562</v>
      </c>
      <c r="D292" s="474">
        <v>12700</v>
      </c>
      <c r="E292" s="475">
        <f>+P292/1000</f>
        <v>13200</v>
      </c>
      <c r="F292" s="389">
        <v>18037</v>
      </c>
      <c r="G292" s="476">
        <f t="shared" ref="G292:G298" si="18">+E292-D292</f>
        <v>500</v>
      </c>
      <c r="H292" s="477">
        <f t="shared" ref="H292:H298" si="19">+G292/D292*100</f>
        <v>3.9370078740157481</v>
      </c>
      <c r="I292" s="633"/>
      <c r="J292" s="216"/>
      <c r="K292" s="598"/>
      <c r="L292" s="598"/>
      <c r="M292" s="217" t="s">
        <v>224</v>
      </c>
      <c r="N292" s="217"/>
      <c r="O292" s="217"/>
      <c r="P292" s="622">
        <f>SUM(P293:P295)</f>
        <v>13200000</v>
      </c>
      <c r="Q292" s="63" t="s">
        <v>225</v>
      </c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F292" s="334"/>
      <c r="AG292" s="334"/>
      <c r="AH292" s="334"/>
    </row>
    <row r="293" spans="1:34" s="3" customFormat="1" ht="15.95" customHeight="1">
      <c r="A293" s="366"/>
      <c r="B293" s="76"/>
      <c r="C293" s="261"/>
      <c r="D293" s="479"/>
      <c r="E293" s="480"/>
      <c r="F293" s="390"/>
      <c r="G293" s="481"/>
      <c r="H293" s="482"/>
      <c r="I293" s="220" t="s">
        <v>563</v>
      </c>
      <c r="J293" s="195">
        <v>150000</v>
      </c>
      <c r="K293" s="181" t="s">
        <v>103</v>
      </c>
      <c r="L293" s="193" t="s">
        <v>46</v>
      </c>
      <c r="M293" s="183">
        <v>4</v>
      </c>
      <c r="N293" s="183" t="s">
        <v>233</v>
      </c>
      <c r="O293" s="194" t="s">
        <v>102</v>
      </c>
      <c r="P293" s="184">
        <f>+J293*M293</f>
        <v>600000</v>
      </c>
      <c r="Q293" s="88" t="s">
        <v>103</v>
      </c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F293" s="334"/>
      <c r="AG293" s="334"/>
      <c r="AH293" s="334"/>
    </row>
    <row r="294" spans="1:34" s="3" customFormat="1" ht="15.95" customHeight="1">
      <c r="A294" s="366"/>
      <c r="B294" s="76"/>
      <c r="C294" s="263"/>
      <c r="D294" s="479"/>
      <c r="E294" s="480"/>
      <c r="F294" s="390"/>
      <c r="G294" s="481">
        <f t="shared" si="18"/>
        <v>0</v>
      </c>
      <c r="H294" s="482" t="e">
        <f t="shared" si="19"/>
        <v>#DIV/0!</v>
      </c>
      <c r="I294" s="220" t="s">
        <v>564</v>
      </c>
      <c r="J294" s="195">
        <v>850000</v>
      </c>
      <c r="K294" s="181" t="s">
        <v>103</v>
      </c>
      <c r="L294" s="193" t="s">
        <v>46</v>
      </c>
      <c r="M294" s="183">
        <v>12</v>
      </c>
      <c r="N294" s="183" t="s">
        <v>255</v>
      </c>
      <c r="O294" s="194" t="s">
        <v>102</v>
      </c>
      <c r="P294" s="184">
        <f>(+J294*M294)</f>
        <v>10200000</v>
      </c>
      <c r="Q294" s="88" t="s">
        <v>103</v>
      </c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F294" s="334"/>
      <c r="AG294" s="334"/>
      <c r="AH294" s="334"/>
    </row>
    <row r="295" spans="1:34" s="3" customFormat="1" ht="15.95" customHeight="1">
      <c r="A295" s="366"/>
      <c r="B295" s="76"/>
      <c r="C295" s="263"/>
      <c r="D295" s="479"/>
      <c r="E295" s="480"/>
      <c r="F295" s="393"/>
      <c r="G295" s="481">
        <f t="shared" si="18"/>
        <v>0</v>
      </c>
      <c r="H295" s="482" t="e">
        <f t="shared" si="19"/>
        <v>#DIV/0!</v>
      </c>
      <c r="I295" s="483" t="s">
        <v>565</v>
      </c>
      <c r="J295" s="634">
        <v>200000</v>
      </c>
      <c r="K295" s="182" t="s">
        <v>103</v>
      </c>
      <c r="L295" s="193" t="s">
        <v>46</v>
      </c>
      <c r="M295" s="183">
        <v>12</v>
      </c>
      <c r="N295" s="183" t="s">
        <v>566</v>
      </c>
      <c r="O295" s="194" t="s">
        <v>102</v>
      </c>
      <c r="P295" s="184">
        <f>+J295*M295</f>
        <v>2400000</v>
      </c>
      <c r="Q295" s="635" t="s">
        <v>103</v>
      </c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F295" s="334"/>
      <c r="AG295" s="334"/>
      <c r="AH295" s="334"/>
    </row>
    <row r="296" spans="1:34" s="3" customFormat="1" ht="18" customHeight="1">
      <c r="A296" s="64"/>
      <c r="B296" s="636" t="s">
        <v>567</v>
      </c>
      <c r="C296" s="630" t="s">
        <v>222</v>
      </c>
      <c r="D296" s="451">
        <f>SUM(D297:D298)</f>
        <v>10000</v>
      </c>
      <c r="E296" s="158">
        <f>SUM(E297:E298)</f>
        <v>10000</v>
      </c>
      <c r="F296" s="512">
        <f>SUM(F297:F298)</f>
        <v>2500</v>
      </c>
      <c r="G296" s="453">
        <f t="shared" si="18"/>
        <v>0</v>
      </c>
      <c r="H296" s="454">
        <f t="shared" si="19"/>
        <v>0</v>
      </c>
      <c r="I296" s="522"/>
      <c r="J296" s="288"/>
      <c r="K296" s="117"/>
      <c r="L296" s="289"/>
      <c r="M296" s="118"/>
      <c r="N296" s="118"/>
      <c r="O296" s="290"/>
      <c r="P296" s="288">
        <f>P297</f>
        <v>10000000</v>
      </c>
      <c r="Q296" s="169" t="s">
        <v>218</v>
      </c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F296" s="334"/>
      <c r="AG296" s="334"/>
      <c r="AH296" s="334"/>
    </row>
    <row r="297" spans="1:34" s="3" customFormat="1" ht="18" customHeight="1">
      <c r="A297" s="64"/>
      <c r="B297" s="76" t="s">
        <v>372</v>
      </c>
      <c r="C297" s="582" t="s">
        <v>568</v>
      </c>
      <c r="D297" s="376">
        <v>10000</v>
      </c>
      <c r="E297" s="67">
        <f>+P297/1000</f>
        <v>10000</v>
      </c>
      <c r="F297" s="389">
        <v>2500</v>
      </c>
      <c r="G297" s="377">
        <f t="shared" si="18"/>
        <v>0</v>
      </c>
      <c r="H297" s="379">
        <f t="shared" si="19"/>
        <v>0</v>
      </c>
      <c r="I297" s="407"/>
      <c r="J297" s="73"/>
      <c r="K297" s="130"/>
      <c r="L297" s="74"/>
      <c r="M297" s="75" t="s">
        <v>224</v>
      </c>
      <c r="N297" s="75"/>
      <c r="O297" s="75"/>
      <c r="P297" s="73">
        <f>SUM(P298)</f>
        <v>10000000</v>
      </c>
      <c r="Q297" s="63" t="s">
        <v>225</v>
      </c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F297" s="334"/>
      <c r="AG297" s="334"/>
      <c r="AH297" s="334"/>
    </row>
    <row r="298" spans="1:34" s="3" customFormat="1" ht="18" customHeight="1">
      <c r="A298" s="426"/>
      <c r="B298" s="402"/>
      <c r="C298" s="583"/>
      <c r="D298" s="386"/>
      <c r="E298" s="91"/>
      <c r="F298" s="393"/>
      <c r="G298" s="387">
        <f t="shared" si="18"/>
        <v>0</v>
      </c>
      <c r="H298" s="391" t="e">
        <f t="shared" si="19"/>
        <v>#DIV/0!</v>
      </c>
      <c r="I298" s="409" t="s">
        <v>568</v>
      </c>
      <c r="J298" s="249">
        <v>10000000</v>
      </c>
      <c r="K298" s="404" t="s">
        <v>225</v>
      </c>
      <c r="L298" s="251" t="s">
        <v>46</v>
      </c>
      <c r="M298" s="250">
        <v>1</v>
      </c>
      <c r="N298" s="250" t="s">
        <v>300</v>
      </c>
      <c r="O298" s="252" t="s">
        <v>228</v>
      </c>
      <c r="P298" s="249">
        <f>SUM(J298*M298)</f>
        <v>10000000</v>
      </c>
      <c r="Q298" s="253" t="s">
        <v>225</v>
      </c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F298" s="334"/>
      <c r="AG298" s="334"/>
      <c r="AH298" s="334"/>
    </row>
    <row r="299" spans="1:34" s="3" customFormat="1" ht="20.100000000000001" customHeight="1">
      <c r="A299" s="109" t="s">
        <v>569</v>
      </c>
      <c r="B299" s="111" t="s">
        <v>570</v>
      </c>
      <c r="C299" s="637"/>
      <c r="D299" s="418">
        <f>+D300</f>
        <v>14142</v>
      </c>
      <c r="E299" s="418">
        <f>+E300</f>
        <v>5000</v>
      </c>
      <c r="F299" s="419"/>
      <c r="G299" s="420">
        <f>+E299-D299</f>
        <v>-9142</v>
      </c>
      <c r="H299" s="638">
        <f>+G299/D299*100</f>
        <v>-64.644321878093621</v>
      </c>
      <c r="I299" s="407"/>
      <c r="J299" s="73"/>
      <c r="K299" s="130"/>
      <c r="L299" s="107"/>
      <c r="M299" s="74"/>
      <c r="N299" s="74"/>
      <c r="O299" s="294"/>
      <c r="P299" s="425">
        <f>P300</f>
        <v>5000000</v>
      </c>
      <c r="Q299" s="302" t="s">
        <v>218</v>
      </c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F299" s="334"/>
      <c r="AG299" s="334"/>
      <c r="AH299" s="334"/>
    </row>
    <row r="300" spans="1:34" s="3" customFormat="1" ht="15.95" customHeight="1">
      <c r="A300" s="64"/>
      <c r="B300" s="53" t="s">
        <v>569</v>
      </c>
      <c r="C300" s="540" t="s">
        <v>569</v>
      </c>
      <c r="D300" s="376">
        <v>14142</v>
      </c>
      <c r="E300" s="67">
        <f>+P300/1000</f>
        <v>5000</v>
      </c>
      <c r="F300" s="378"/>
      <c r="G300" s="377">
        <f>+E300-D300</f>
        <v>-9142</v>
      </c>
      <c r="H300" s="379">
        <f>+G300/D300*100</f>
        <v>-64.644321878093621</v>
      </c>
      <c r="I300" s="392"/>
      <c r="J300" s="108"/>
      <c r="K300" s="130"/>
      <c r="L300" s="107"/>
      <c r="M300" s="75" t="s">
        <v>224</v>
      </c>
      <c r="N300" s="75"/>
      <c r="O300" s="75"/>
      <c r="P300" s="73">
        <f>SUM(P301:P302)</f>
        <v>5000000</v>
      </c>
      <c r="Q300" s="63" t="s">
        <v>225</v>
      </c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F300" s="334"/>
      <c r="AG300" s="334"/>
      <c r="AH300" s="334"/>
    </row>
    <row r="301" spans="1:34" s="3" customFormat="1" ht="15.95" customHeight="1">
      <c r="A301" s="64"/>
      <c r="B301" s="76"/>
      <c r="C301" s="544"/>
      <c r="D301" s="381"/>
      <c r="E301" s="78"/>
      <c r="F301" s="383"/>
      <c r="G301" s="382"/>
      <c r="H301" s="384"/>
      <c r="I301" s="400" t="s">
        <v>571</v>
      </c>
      <c r="J301" s="87">
        <v>5000000</v>
      </c>
      <c r="K301" s="126" t="s">
        <v>103</v>
      </c>
      <c r="L301" s="86" t="s">
        <v>46</v>
      </c>
      <c r="M301" s="85">
        <v>1</v>
      </c>
      <c r="N301" s="85" t="s">
        <v>233</v>
      </c>
      <c r="O301" s="100" t="s">
        <v>102</v>
      </c>
      <c r="P301" s="127">
        <f>+J301*M301</f>
        <v>5000000</v>
      </c>
      <c r="Q301" s="88" t="s">
        <v>103</v>
      </c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F301" s="334"/>
      <c r="AG301" s="334"/>
      <c r="AH301" s="334"/>
    </row>
    <row r="302" spans="1:34" s="3" customFormat="1" ht="15.95" customHeight="1">
      <c r="A302" s="64"/>
      <c r="B302" s="402"/>
      <c r="C302" s="550"/>
      <c r="D302" s="386"/>
      <c r="E302" s="91"/>
      <c r="F302" s="383"/>
      <c r="G302" s="387"/>
      <c r="H302" s="391"/>
      <c r="I302" s="414" t="s">
        <v>572</v>
      </c>
      <c r="J302" s="87">
        <v>0</v>
      </c>
      <c r="K302" s="126" t="s">
        <v>103</v>
      </c>
      <c r="L302" s="86" t="s">
        <v>46</v>
      </c>
      <c r="M302" s="85">
        <v>1</v>
      </c>
      <c r="N302" s="85" t="s">
        <v>233</v>
      </c>
      <c r="O302" s="100" t="s">
        <v>102</v>
      </c>
      <c r="P302" s="127">
        <f>+J302*M302</f>
        <v>0</v>
      </c>
      <c r="Q302" s="88" t="s">
        <v>103</v>
      </c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F302" s="334"/>
      <c r="AG302" s="334"/>
      <c r="AH302" s="334"/>
    </row>
    <row r="303" spans="1:34" s="3" customFormat="1" ht="20.100000000000001" customHeight="1">
      <c r="A303" s="639" t="s">
        <v>573</v>
      </c>
      <c r="B303" s="111" t="s">
        <v>220</v>
      </c>
      <c r="C303" s="637"/>
      <c r="D303" s="417">
        <f>SUM(D304:D307)</f>
        <v>80100</v>
      </c>
      <c r="E303" s="417">
        <f>SUM(E304:E307)</f>
        <v>33350</v>
      </c>
      <c r="F303" s="419">
        <f>SUM(F304:F307)</f>
        <v>31393</v>
      </c>
      <c r="G303" s="420">
        <f>+E303-D303</f>
        <v>-46750</v>
      </c>
      <c r="H303" s="638">
        <f>+G303/D303*100</f>
        <v>-58.364544319600498</v>
      </c>
      <c r="I303" s="407"/>
      <c r="J303" s="73"/>
      <c r="K303" s="130"/>
      <c r="L303" s="107"/>
      <c r="M303" s="74"/>
      <c r="N303" s="74"/>
      <c r="O303" s="294"/>
      <c r="P303" s="425">
        <f>SUM(P304,P306)</f>
        <v>33350000</v>
      </c>
      <c r="Q303" s="302" t="s">
        <v>218</v>
      </c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F303" s="334"/>
      <c r="AG303" s="334"/>
      <c r="AH303" s="334"/>
    </row>
    <row r="304" spans="1:34" s="3" customFormat="1" ht="15.95" customHeight="1">
      <c r="A304" s="366"/>
      <c r="B304" s="640" t="s">
        <v>574</v>
      </c>
      <c r="C304" s="641" t="s">
        <v>575</v>
      </c>
      <c r="D304" s="376">
        <v>78000</v>
      </c>
      <c r="E304" s="376">
        <f>+P304/1000</f>
        <v>32000</v>
      </c>
      <c r="F304" s="378">
        <v>0</v>
      </c>
      <c r="G304" s="377">
        <f>+E304-D304</f>
        <v>-46000</v>
      </c>
      <c r="H304" s="411">
        <f>+G304/D304*100</f>
        <v>-58.974358974358978</v>
      </c>
      <c r="I304" s="407"/>
      <c r="J304" s="73"/>
      <c r="K304" s="130"/>
      <c r="L304" s="74"/>
      <c r="M304" s="75" t="s">
        <v>224</v>
      </c>
      <c r="N304" s="75"/>
      <c r="O304" s="75"/>
      <c r="P304" s="73">
        <f>SUM(P305:P305)</f>
        <v>32000000</v>
      </c>
      <c r="Q304" s="63" t="s">
        <v>225</v>
      </c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F304" s="334"/>
      <c r="AG304" s="334"/>
      <c r="AH304" s="334"/>
    </row>
    <row r="305" spans="1:34" s="3" customFormat="1" ht="15.95" customHeight="1">
      <c r="A305" s="366"/>
      <c r="B305" s="642"/>
      <c r="C305" s="643"/>
      <c r="D305" s="386"/>
      <c r="E305" s="386"/>
      <c r="F305" s="383"/>
      <c r="G305" s="387"/>
      <c r="H305" s="415"/>
      <c r="I305" s="414" t="s">
        <v>576</v>
      </c>
      <c r="J305" s="87">
        <v>32000000</v>
      </c>
      <c r="K305" s="126" t="s">
        <v>103</v>
      </c>
      <c r="L305" s="86" t="s">
        <v>46</v>
      </c>
      <c r="M305" s="85">
        <v>1</v>
      </c>
      <c r="N305" s="85" t="s">
        <v>233</v>
      </c>
      <c r="O305" s="100" t="s">
        <v>102</v>
      </c>
      <c r="P305" s="127">
        <f>+J305*M305</f>
        <v>32000000</v>
      </c>
      <c r="Q305" s="88" t="s">
        <v>103</v>
      </c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F305" s="334"/>
      <c r="AG305" s="334"/>
      <c r="AH305" s="334"/>
    </row>
    <row r="306" spans="1:34" s="3" customFormat="1" ht="15.95" customHeight="1">
      <c r="A306" s="366"/>
      <c r="B306" s="642"/>
      <c r="C306" s="558" t="s">
        <v>577</v>
      </c>
      <c r="D306" s="376">
        <v>2100</v>
      </c>
      <c r="E306" s="67">
        <f>+P306/1000</f>
        <v>1350</v>
      </c>
      <c r="F306" s="389">
        <v>31393</v>
      </c>
      <c r="G306" s="377">
        <f>+E306-D306</f>
        <v>-750</v>
      </c>
      <c r="H306" s="379">
        <f>+G306/D306*100</f>
        <v>-35.714285714285715</v>
      </c>
      <c r="I306" s="407" t="s">
        <v>206</v>
      </c>
      <c r="J306" s="73" t="s">
        <v>206</v>
      </c>
      <c r="K306" s="130" t="s">
        <v>206</v>
      </c>
      <c r="L306" s="107"/>
      <c r="M306" s="75" t="s">
        <v>224</v>
      </c>
      <c r="N306" s="75"/>
      <c r="O306" s="75"/>
      <c r="P306" s="73">
        <f>SUM(P307:P307)</f>
        <v>1350000</v>
      </c>
      <c r="Q306" s="63" t="s">
        <v>225</v>
      </c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F306" s="334"/>
      <c r="AG306" s="334"/>
      <c r="AH306" s="334"/>
    </row>
    <row r="307" spans="1:34" s="3" customFormat="1" ht="15.95" customHeight="1" thickBot="1">
      <c r="A307" s="366"/>
      <c r="B307" s="642"/>
      <c r="C307" s="559"/>
      <c r="D307" s="381"/>
      <c r="E307" s="78"/>
      <c r="F307" s="390"/>
      <c r="G307" s="382"/>
      <c r="H307" s="384"/>
      <c r="I307" s="414" t="s">
        <v>578</v>
      </c>
      <c r="J307" s="87">
        <v>1350000</v>
      </c>
      <c r="K307" s="126" t="s">
        <v>103</v>
      </c>
      <c r="L307" s="86" t="s">
        <v>46</v>
      </c>
      <c r="M307" s="85">
        <v>1</v>
      </c>
      <c r="N307" s="85" t="s">
        <v>233</v>
      </c>
      <c r="O307" s="100" t="s">
        <v>102</v>
      </c>
      <c r="P307" s="127">
        <f>+J307*M307</f>
        <v>1350000</v>
      </c>
      <c r="Q307" s="88" t="s">
        <v>103</v>
      </c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F307" s="334"/>
      <c r="AG307" s="334"/>
      <c r="AH307" s="334"/>
    </row>
    <row r="308" spans="1:34" s="3" customFormat="1" ht="21.75" customHeight="1">
      <c r="A308" s="437" t="s">
        <v>579</v>
      </c>
      <c r="B308" s="438" t="s">
        <v>220</v>
      </c>
      <c r="C308" s="439"/>
      <c r="D308" s="644">
        <f>SUM(D309:D391)</f>
        <v>1911530.3</v>
      </c>
      <c r="E308" s="645">
        <f>P308/1000</f>
        <v>1502882</v>
      </c>
      <c r="F308" s="441" t="e">
        <f>SUM(F309:F317,F319:F362)</f>
        <v>#VALUE!</v>
      </c>
      <c r="G308" s="442">
        <f>+E308-D308</f>
        <v>-408648.30000000005</v>
      </c>
      <c r="H308" s="443">
        <f>+G308/D308*100</f>
        <v>-21.378070753050583</v>
      </c>
      <c r="I308" s="536"/>
      <c r="J308" s="445"/>
      <c r="K308" s="446"/>
      <c r="L308" s="447"/>
      <c r="M308" s="447"/>
      <c r="N308" s="447"/>
      <c r="O308" s="447"/>
      <c r="P308" s="445">
        <f>SUM(P309:P392)</f>
        <v>1502882000</v>
      </c>
      <c r="Q308" s="448" t="s">
        <v>218</v>
      </c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F308" s="334"/>
      <c r="AG308" s="334"/>
      <c r="AH308" s="334"/>
    </row>
    <row r="309" spans="1:34" s="3" customFormat="1" ht="17.45" customHeight="1">
      <c r="A309" s="366"/>
      <c r="B309" s="65" t="s">
        <v>580</v>
      </c>
      <c r="C309" s="646" t="s">
        <v>581</v>
      </c>
      <c r="D309" s="451">
        <v>55120</v>
      </c>
      <c r="E309" s="451">
        <f>P309/1000</f>
        <v>50000</v>
      </c>
      <c r="F309" s="647"/>
      <c r="G309" s="453">
        <f>E309-D309</f>
        <v>-5120</v>
      </c>
      <c r="H309" s="454">
        <f>+G309/D309*100</f>
        <v>-9.2888243831640054</v>
      </c>
      <c r="I309" s="392" t="s">
        <v>582</v>
      </c>
      <c r="J309" s="73">
        <v>12500000</v>
      </c>
      <c r="K309" s="130" t="s">
        <v>225</v>
      </c>
      <c r="L309" s="107" t="s">
        <v>46</v>
      </c>
      <c r="M309" s="74">
        <v>4</v>
      </c>
      <c r="N309" s="74" t="s">
        <v>231</v>
      </c>
      <c r="O309" s="294" t="s">
        <v>228</v>
      </c>
      <c r="P309" s="73">
        <f t="shared" ref="P309:P326" si="20">SUM(J309*M309)</f>
        <v>50000000</v>
      </c>
      <c r="Q309" s="63" t="s">
        <v>225</v>
      </c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F309" s="334"/>
      <c r="AG309" s="334"/>
      <c r="AH309" s="334"/>
    </row>
    <row r="310" spans="1:34" s="3" customFormat="1" ht="17.45" customHeight="1">
      <c r="A310" s="366"/>
      <c r="B310" s="76"/>
      <c r="C310" s="648" t="s">
        <v>583</v>
      </c>
      <c r="D310" s="451">
        <v>58120</v>
      </c>
      <c r="E310" s="451">
        <f t="shared" ref="E310:E366" si="21">P310/1000</f>
        <v>58000</v>
      </c>
      <c r="F310" s="647"/>
      <c r="G310" s="453">
        <f t="shared" ref="G310:G318" si="22">E310-D310</f>
        <v>-120</v>
      </c>
      <c r="H310" s="454">
        <f t="shared" ref="H310:H351" si="23">+G310/D310*100</f>
        <v>-0.20646937370956642</v>
      </c>
      <c r="I310" s="400" t="s">
        <v>582</v>
      </c>
      <c r="J310" s="99">
        <v>14500000</v>
      </c>
      <c r="K310" s="126" t="s">
        <v>225</v>
      </c>
      <c r="L310" s="86" t="s">
        <v>46</v>
      </c>
      <c r="M310" s="85">
        <v>4</v>
      </c>
      <c r="N310" s="85" t="s">
        <v>231</v>
      </c>
      <c r="O310" s="100" t="s">
        <v>228</v>
      </c>
      <c r="P310" s="99">
        <f t="shared" si="20"/>
        <v>58000000</v>
      </c>
      <c r="Q310" s="88" t="s">
        <v>225</v>
      </c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F310" s="334"/>
      <c r="AG310" s="334"/>
      <c r="AH310" s="334"/>
    </row>
    <row r="311" spans="1:34" s="3" customFormat="1" ht="17.45" customHeight="1">
      <c r="A311" s="366"/>
      <c r="B311" s="76"/>
      <c r="C311" s="648" t="s">
        <v>584</v>
      </c>
      <c r="D311" s="649">
        <v>58240</v>
      </c>
      <c r="E311" s="451">
        <f t="shared" si="21"/>
        <v>58000</v>
      </c>
      <c r="F311" s="647"/>
      <c r="G311" s="453">
        <f t="shared" si="22"/>
        <v>-240</v>
      </c>
      <c r="H311" s="454">
        <f t="shared" si="23"/>
        <v>-0.41208791208791212</v>
      </c>
      <c r="I311" s="400" t="s">
        <v>582</v>
      </c>
      <c r="J311" s="99">
        <v>14500000</v>
      </c>
      <c r="K311" s="126" t="s">
        <v>225</v>
      </c>
      <c r="L311" s="86" t="s">
        <v>46</v>
      </c>
      <c r="M311" s="85">
        <v>4</v>
      </c>
      <c r="N311" s="85" t="s">
        <v>231</v>
      </c>
      <c r="O311" s="100" t="s">
        <v>228</v>
      </c>
      <c r="P311" s="99">
        <f t="shared" si="20"/>
        <v>58000000</v>
      </c>
      <c r="Q311" s="88" t="s">
        <v>225</v>
      </c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F311" s="334"/>
      <c r="AG311" s="334"/>
      <c r="AH311" s="334"/>
    </row>
    <row r="312" spans="1:34" s="3" customFormat="1" ht="17.45" customHeight="1">
      <c r="A312" s="366"/>
      <c r="B312" s="76"/>
      <c r="C312" s="646" t="s">
        <v>585</v>
      </c>
      <c r="D312" s="649">
        <v>50240</v>
      </c>
      <c r="E312" s="451">
        <f t="shared" si="21"/>
        <v>50000</v>
      </c>
      <c r="F312" s="647"/>
      <c r="G312" s="453">
        <f t="shared" si="22"/>
        <v>-240</v>
      </c>
      <c r="H312" s="454">
        <f t="shared" si="23"/>
        <v>-0.47770700636942676</v>
      </c>
      <c r="I312" s="400" t="s">
        <v>582</v>
      </c>
      <c r="J312" s="99">
        <v>12500000</v>
      </c>
      <c r="K312" s="126" t="s">
        <v>103</v>
      </c>
      <c r="L312" s="86" t="s">
        <v>46</v>
      </c>
      <c r="M312" s="85">
        <v>4</v>
      </c>
      <c r="N312" s="85" t="s">
        <v>187</v>
      </c>
      <c r="O312" s="100" t="s">
        <v>102</v>
      </c>
      <c r="P312" s="99">
        <f t="shared" si="20"/>
        <v>50000000</v>
      </c>
      <c r="Q312" s="88" t="s">
        <v>103</v>
      </c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F312" s="334"/>
      <c r="AG312" s="334"/>
      <c r="AH312" s="334"/>
    </row>
    <row r="313" spans="1:34" s="3" customFormat="1" ht="17.45" customHeight="1">
      <c r="A313" s="366"/>
      <c r="B313" s="76"/>
      <c r="C313" s="650" t="s">
        <v>586</v>
      </c>
      <c r="D313" s="649">
        <v>45240</v>
      </c>
      <c r="E313" s="451">
        <f t="shared" si="21"/>
        <v>45000</v>
      </c>
      <c r="F313" s="647"/>
      <c r="G313" s="453">
        <f t="shared" si="22"/>
        <v>-240</v>
      </c>
      <c r="H313" s="454">
        <f t="shared" si="23"/>
        <v>-0.53050397877984079</v>
      </c>
      <c r="I313" s="400" t="s">
        <v>582</v>
      </c>
      <c r="J313" s="99">
        <v>11250000</v>
      </c>
      <c r="K313" s="126" t="s">
        <v>225</v>
      </c>
      <c r="L313" s="86" t="s">
        <v>46</v>
      </c>
      <c r="M313" s="85">
        <v>4</v>
      </c>
      <c r="N313" s="85" t="s">
        <v>231</v>
      </c>
      <c r="O313" s="100" t="s">
        <v>228</v>
      </c>
      <c r="P313" s="99">
        <f t="shared" si="20"/>
        <v>45000000</v>
      </c>
      <c r="Q313" s="88" t="s">
        <v>225</v>
      </c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F313" s="334"/>
      <c r="AG313" s="334"/>
      <c r="AH313" s="334"/>
    </row>
    <row r="314" spans="1:34" s="3" customFormat="1" ht="17.45" customHeight="1">
      <c r="A314" s="366"/>
      <c r="B314" s="76"/>
      <c r="C314" s="646" t="s">
        <v>587</v>
      </c>
      <c r="D314" s="649">
        <v>50240</v>
      </c>
      <c r="E314" s="451">
        <f t="shared" si="21"/>
        <v>50000</v>
      </c>
      <c r="F314" s="647"/>
      <c r="G314" s="453">
        <f t="shared" si="22"/>
        <v>-240</v>
      </c>
      <c r="H314" s="454">
        <f t="shared" si="23"/>
        <v>-0.47770700636942676</v>
      </c>
      <c r="I314" s="400" t="s">
        <v>582</v>
      </c>
      <c r="J314" s="99">
        <v>12500000</v>
      </c>
      <c r="K314" s="126" t="s">
        <v>225</v>
      </c>
      <c r="L314" s="86" t="s">
        <v>46</v>
      </c>
      <c r="M314" s="85">
        <v>4</v>
      </c>
      <c r="N314" s="85" t="s">
        <v>231</v>
      </c>
      <c r="O314" s="100" t="s">
        <v>228</v>
      </c>
      <c r="P314" s="99">
        <f t="shared" si="20"/>
        <v>50000000</v>
      </c>
      <c r="Q314" s="88" t="s">
        <v>225</v>
      </c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F314" s="334"/>
      <c r="AG314" s="334"/>
      <c r="AH314" s="334"/>
    </row>
    <row r="315" spans="1:34" s="3" customFormat="1" ht="17.45" customHeight="1">
      <c r="A315" s="366"/>
      <c r="B315" s="76"/>
      <c r="C315" s="646" t="s">
        <v>588</v>
      </c>
      <c r="D315" s="649">
        <v>32120</v>
      </c>
      <c r="E315" s="451">
        <f t="shared" si="21"/>
        <v>30000</v>
      </c>
      <c r="F315" s="647"/>
      <c r="G315" s="453">
        <f t="shared" si="22"/>
        <v>-2120</v>
      </c>
      <c r="H315" s="454">
        <f t="shared" si="23"/>
        <v>-6.6002490660024904</v>
      </c>
      <c r="I315" s="400" t="s">
        <v>582</v>
      </c>
      <c r="J315" s="99">
        <v>7500000</v>
      </c>
      <c r="K315" s="126" t="s">
        <v>225</v>
      </c>
      <c r="L315" s="86" t="s">
        <v>46</v>
      </c>
      <c r="M315" s="85">
        <v>4</v>
      </c>
      <c r="N315" s="85" t="s">
        <v>231</v>
      </c>
      <c r="O315" s="100" t="s">
        <v>228</v>
      </c>
      <c r="P315" s="99">
        <f t="shared" si="20"/>
        <v>30000000</v>
      </c>
      <c r="Q315" s="88" t="s">
        <v>225</v>
      </c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F315" s="334"/>
      <c r="AG315" s="334"/>
      <c r="AH315" s="334"/>
    </row>
    <row r="316" spans="1:34" s="3" customFormat="1" ht="17.45" customHeight="1">
      <c r="A316" s="366"/>
      <c r="B316" s="76"/>
      <c r="C316" s="646" t="s">
        <v>589</v>
      </c>
      <c r="D316" s="649">
        <v>60000</v>
      </c>
      <c r="E316" s="451">
        <f t="shared" si="21"/>
        <v>60000</v>
      </c>
      <c r="F316" s="647"/>
      <c r="G316" s="453">
        <f t="shared" si="22"/>
        <v>0</v>
      </c>
      <c r="H316" s="454">
        <f t="shared" si="23"/>
        <v>0</v>
      </c>
      <c r="I316" s="400" t="s">
        <v>582</v>
      </c>
      <c r="J316" s="99">
        <v>15000000</v>
      </c>
      <c r="K316" s="126" t="s">
        <v>225</v>
      </c>
      <c r="L316" s="86" t="s">
        <v>46</v>
      </c>
      <c r="M316" s="85">
        <v>4</v>
      </c>
      <c r="N316" s="85" t="s">
        <v>231</v>
      </c>
      <c r="O316" s="100" t="s">
        <v>228</v>
      </c>
      <c r="P316" s="99">
        <f t="shared" si="20"/>
        <v>60000000</v>
      </c>
      <c r="Q316" s="88" t="s">
        <v>225</v>
      </c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F316" s="334"/>
      <c r="AG316" s="334"/>
      <c r="AH316" s="334"/>
    </row>
    <row r="317" spans="1:34" s="3" customFormat="1" ht="17.45" customHeight="1">
      <c r="A317" s="366"/>
      <c r="B317" s="76"/>
      <c r="C317" s="646" t="s">
        <v>590</v>
      </c>
      <c r="D317" s="649">
        <v>60000</v>
      </c>
      <c r="E317" s="451">
        <f t="shared" si="21"/>
        <v>60000</v>
      </c>
      <c r="F317" s="647"/>
      <c r="G317" s="453">
        <f t="shared" si="22"/>
        <v>0</v>
      </c>
      <c r="H317" s="454">
        <f t="shared" si="23"/>
        <v>0</v>
      </c>
      <c r="I317" s="400" t="s">
        <v>582</v>
      </c>
      <c r="J317" s="99">
        <f>60000000/4</f>
        <v>15000000</v>
      </c>
      <c r="K317" s="126" t="s">
        <v>225</v>
      </c>
      <c r="L317" s="86" t="s">
        <v>46</v>
      </c>
      <c r="M317" s="85">
        <v>4</v>
      </c>
      <c r="N317" s="85" t="s">
        <v>231</v>
      </c>
      <c r="O317" s="100" t="s">
        <v>228</v>
      </c>
      <c r="P317" s="99">
        <f t="shared" si="20"/>
        <v>60000000</v>
      </c>
      <c r="Q317" s="88" t="s">
        <v>225</v>
      </c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F317" s="334"/>
      <c r="AG317" s="334"/>
      <c r="AH317" s="334"/>
    </row>
    <row r="318" spans="1:34" s="3" customFormat="1" ht="17.45" customHeight="1">
      <c r="A318" s="611"/>
      <c r="B318" s="484"/>
      <c r="C318" s="646" t="s">
        <v>591</v>
      </c>
      <c r="D318" s="649">
        <v>20000</v>
      </c>
      <c r="E318" s="451">
        <f t="shared" si="21"/>
        <v>20000</v>
      </c>
      <c r="F318" s="647"/>
      <c r="G318" s="453">
        <f t="shared" si="22"/>
        <v>0</v>
      </c>
      <c r="H318" s="454">
        <f t="shared" si="23"/>
        <v>0</v>
      </c>
      <c r="I318" s="400" t="s">
        <v>592</v>
      </c>
      <c r="J318" s="99">
        <v>5000000</v>
      </c>
      <c r="K318" s="126" t="s">
        <v>225</v>
      </c>
      <c r="L318" s="86" t="s">
        <v>46</v>
      </c>
      <c r="M318" s="85">
        <v>4</v>
      </c>
      <c r="N318" s="85" t="s">
        <v>231</v>
      </c>
      <c r="O318" s="100" t="s">
        <v>228</v>
      </c>
      <c r="P318" s="99">
        <f t="shared" si="20"/>
        <v>20000000</v>
      </c>
      <c r="Q318" s="88" t="s">
        <v>225</v>
      </c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F318" s="334"/>
      <c r="AG318" s="334"/>
      <c r="AH318" s="334"/>
    </row>
    <row r="319" spans="1:34" s="3" customFormat="1" ht="17.45" customHeight="1">
      <c r="A319" s="366"/>
      <c r="B319" s="76"/>
      <c r="C319" s="650" t="s">
        <v>593</v>
      </c>
      <c r="D319" s="451">
        <v>30100</v>
      </c>
      <c r="E319" s="451">
        <f t="shared" si="21"/>
        <v>30000</v>
      </c>
      <c r="F319" s="647"/>
      <c r="G319" s="453">
        <f>E319-D319</f>
        <v>-100</v>
      </c>
      <c r="H319" s="454">
        <f t="shared" si="23"/>
        <v>-0.33222591362126247</v>
      </c>
      <c r="I319" s="400" t="s">
        <v>592</v>
      </c>
      <c r="J319" s="99">
        <v>7500000</v>
      </c>
      <c r="K319" s="126" t="s">
        <v>225</v>
      </c>
      <c r="L319" s="86" t="s">
        <v>46</v>
      </c>
      <c r="M319" s="85">
        <v>4</v>
      </c>
      <c r="N319" s="85" t="s">
        <v>231</v>
      </c>
      <c r="O319" s="100" t="s">
        <v>228</v>
      </c>
      <c r="P319" s="99">
        <f t="shared" si="20"/>
        <v>30000000</v>
      </c>
      <c r="Q319" s="88" t="s">
        <v>225</v>
      </c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F319" s="334"/>
      <c r="AG319" s="334"/>
      <c r="AH319" s="334"/>
    </row>
    <row r="320" spans="1:34" s="3" customFormat="1" ht="17.45" customHeight="1">
      <c r="A320" s="366"/>
      <c r="B320" s="76"/>
      <c r="C320" s="646" t="s">
        <v>594</v>
      </c>
      <c r="D320" s="451">
        <v>65000</v>
      </c>
      <c r="E320" s="451">
        <f t="shared" si="21"/>
        <v>65000</v>
      </c>
      <c r="F320" s="647"/>
      <c r="G320" s="453">
        <f t="shared" ref="G320:G366" si="24">+E320-D320</f>
        <v>0</v>
      </c>
      <c r="H320" s="454">
        <f t="shared" si="23"/>
        <v>0</v>
      </c>
      <c r="I320" s="400" t="s">
        <v>582</v>
      </c>
      <c r="J320" s="99">
        <v>16250000</v>
      </c>
      <c r="K320" s="126" t="s">
        <v>225</v>
      </c>
      <c r="L320" s="86" t="s">
        <v>46</v>
      </c>
      <c r="M320" s="85">
        <v>4</v>
      </c>
      <c r="N320" s="85" t="s">
        <v>231</v>
      </c>
      <c r="O320" s="100" t="s">
        <v>228</v>
      </c>
      <c r="P320" s="99">
        <f t="shared" si="20"/>
        <v>65000000</v>
      </c>
      <c r="Q320" s="88" t="s">
        <v>225</v>
      </c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F320" s="334"/>
      <c r="AG320" s="334"/>
      <c r="AH320" s="334"/>
    </row>
    <row r="321" spans="1:18" ht="17.45" customHeight="1">
      <c r="A321" s="503"/>
      <c r="B321" s="65"/>
      <c r="C321" s="648" t="s">
        <v>595</v>
      </c>
      <c r="D321" s="451">
        <v>41019</v>
      </c>
      <c r="E321" s="451">
        <f>P321/1000</f>
        <v>20000</v>
      </c>
      <c r="F321" s="647"/>
      <c r="G321" s="453">
        <f>+E321-D321</f>
        <v>-21019</v>
      </c>
      <c r="H321" s="454">
        <f t="shared" si="23"/>
        <v>-51.242107316121796</v>
      </c>
      <c r="I321" s="403" t="s">
        <v>592</v>
      </c>
      <c r="J321" s="249">
        <v>5000000</v>
      </c>
      <c r="K321" s="404" t="s">
        <v>225</v>
      </c>
      <c r="L321" s="251" t="s">
        <v>46</v>
      </c>
      <c r="M321" s="250">
        <v>4</v>
      </c>
      <c r="N321" s="250" t="s">
        <v>231</v>
      </c>
      <c r="O321" s="252" t="s">
        <v>228</v>
      </c>
      <c r="P321" s="249">
        <f>SUM(J321*M321)</f>
        <v>20000000</v>
      </c>
      <c r="Q321" s="253" t="s">
        <v>225</v>
      </c>
      <c r="R321" s="651"/>
    </row>
    <row r="322" spans="1:18" ht="17.45" customHeight="1">
      <c r="A322" s="503" t="s">
        <v>579</v>
      </c>
      <c r="B322" s="65" t="s">
        <v>580</v>
      </c>
      <c r="C322" s="652" t="s">
        <v>596</v>
      </c>
      <c r="D322" s="653">
        <v>115280</v>
      </c>
      <c r="E322" s="653">
        <f t="shared" si="21"/>
        <v>80000</v>
      </c>
      <c r="F322" s="654"/>
      <c r="G322" s="492">
        <f>+E322-D322</f>
        <v>-35280</v>
      </c>
      <c r="H322" s="493">
        <f t="shared" si="23"/>
        <v>-30.603747397640529</v>
      </c>
      <c r="I322" s="400" t="s">
        <v>592</v>
      </c>
      <c r="J322" s="99">
        <v>20000000</v>
      </c>
      <c r="K322" s="126" t="s">
        <v>225</v>
      </c>
      <c r="L322" s="86" t="s">
        <v>46</v>
      </c>
      <c r="M322" s="85">
        <v>4</v>
      </c>
      <c r="N322" s="85" t="s">
        <v>231</v>
      </c>
      <c r="O322" s="100" t="s">
        <v>228</v>
      </c>
      <c r="P322" s="99">
        <f t="shared" si="20"/>
        <v>80000000</v>
      </c>
      <c r="Q322" s="88" t="s">
        <v>225</v>
      </c>
    </row>
    <row r="323" spans="1:18" ht="17.45" customHeight="1">
      <c r="A323" s="366"/>
      <c r="B323" s="76"/>
      <c r="C323" s="646" t="s">
        <v>597</v>
      </c>
      <c r="D323" s="451">
        <v>34000</v>
      </c>
      <c r="E323" s="451">
        <f t="shared" si="21"/>
        <v>34000</v>
      </c>
      <c r="F323" s="647"/>
      <c r="G323" s="453">
        <f t="shared" si="24"/>
        <v>0</v>
      </c>
      <c r="H323" s="454">
        <f t="shared" si="23"/>
        <v>0</v>
      </c>
      <c r="I323" s="400" t="s">
        <v>592</v>
      </c>
      <c r="J323" s="99">
        <v>6800000</v>
      </c>
      <c r="K323" s="126" t="s">
        <v>225</v>
      </c>
      <c r="L323" s="86" t="s">
        <v>46</v>
      </c>
      <c r="M323" s="85">
        <v>5</v>
      </c>
      <c r="N323" s="85" t="s">
        <v>231</v>
      </c>
      <c r="O323" s="100" t="s">
        <v>228</v>
      </c>
      <c r="P323" s="99">
        <f t="shared" si="20"/>
        <v>34000000</v>
      </c>
      <c r="Q323" s="88" t="s">
        <v>225</v>
      </c>
    </row>
    <row r="324" spans="1:18" ht="17.45" customHeight="1">
      <c r="A324" s="366"/>
      <c r="B324" s="76"/>
      <c r="C324" s="646" t="s">
        <v>598</v>
      </c>
      <c r="D324" s="451">
        <v>61500</v>
      </c>
      <c r="E324" s="451">
        <f t="shared" si="21"/>
        <v>0</v>
      </c>
      <c r="F324" s="647"/>
      <c r="G324" s="453">
        <f t="shared" si="24"/>
        <v>-61500</v>
      </c>
      <c r="H324" s="454">
        <f t="shared" si="23"/>
        <v>-100</v>
      </c>
      <c r="I324" s="400" t="s">
        <v>599</v>
      </c>
      <c r="J324" s="99">
        <v>0</v>
      </c>
      <c r="K324" s="126" t="s">
        <v>225</v>
      </c>
      <c r="L324" s="86" t="s">
        <v>46</v>
      </c>
      <c r="M324" s="85">
        <v>4</v>
      </c>
      <c r="N324" s="85" t="s">
        <v>231</v>
      </c>
      <c r="O324" s="100" t="s">
        <v>228</v>
      </c>
      <c r="P324" s="99">
        <f t="shared" si="20"/>
        <v>0</v>
      </c>
      <c r="Q324" s="88" t="s">
        <v>225</v>
      </c>
    </row>
    <row r="325" spans="1:18" ht="17.45" customHeight="1">
      <c r="A325" s="366"/>
      <c r="B325" s="76"/>
      <c r="C325" s="646" t="s">
        <v>600</v>
      </c>
      <c r="D325" s="451">
        <v>83519</v>
      </c>
      <c r="E325" s="451">
        <f t="shared" si="21"/>
        <v>0</v>
      </c>
      <c r="F325" s="647"/>
      <c r="G325" s="453">
        <f t="shared" si="24"/>
        <v>-83519</v>
      </c>
      <c r="H325" s="454">
        <f t="shared" si="23"/>
        <v>-100</v>
      </c>
      <c r="I325" s="400" t="s">
        <v>599</v>
      </c>
      <c r="J325" s="99">
        <v>0</v>
      </c>
      <c r="K325" s="126" t="s">
        <v>103</v>
      </c>
      <c r="L325" s="86" t="s">
        <v>46</v>
      </c>
      <c r="M325" s="85">
        <v>5</v>
      </c>
      <c r="N325" s="85" t="s">
        <v>187</v>
      </c>
      <c r="O325" s="100" t="s">
        <v>102</v>
      </c>
      <c r="P325" s="99">
        <f t="shared" si="20"/>
        <v>0</v>
      </c>
      <c r="Q325" s="88" t="s">
        <v>103</v>
      </c>
    </row>
    <row r="326" spans="1:18" ht="17.45" customHeight="1">
      <c r="A326" s="366"/>
      <c r="B326" s="76"/>
      <c r="C326" s="646" t="s">
        <v>601</v>
      </c>
      <c r="D326" s="451">
        <v>200240</v>
      </c>
      <c r="E326" s="451">
        <f t="shared" si="21"/>
        <v>0</v>
      </c>
      <c r="F326" s="647"/>
      <c r="G326" s="453">
        <f t="shared" si="24"/>
        <v>-200240</v>
      </c>
      <c r="H326" s="454">
        <f t="shared" si="23"/>
        <v>-100</v>
      </c>
      <c r="I326" s="400" t="s">
        <v>599</v>
      </c>
      <c r="J326" s="99">
        <v>0</v>
      </c>
      <c r="K326" s="126" t="s">
        <v>225</v>
      </c>
      <c r="L326" s="86" t="s">
        <v>46</v>
      </c>
      <c r="M326" s="85">
        <v>4</v>
      </c>
      <c r="N326" s="85" t="s">
        <v>231</v>
      </c>
      <c r="O326" s="100" t="s">
        <v>228</v>
      </c>
      <c r="P326" s="99">
        <f t="shared" si="20"/>
        <v>0</v>
      </c>
      <c r="Q326" s="88" t="s">
        <v>225</v>
      </c>
    </row>
    <row r="327" spans="1:18" ht="17.45" customHeight="1">
      <c r="A327" s="366"/>
      <c r="B327" s="76"/>
      <c r="C327" s="646" t="s">
        <v>602</v>
      </c>
      <c r="D327" s="451">
        <v>69050</v>
      </c>
      <c r="E327" s="451">
        <f t="shared" si="21"/>
        <v>31000</v>
      </c>
      <c r="F327" s="647"/>
      <c r="G327" s="453">
        <f t="shared" si="24"/>
        <v>-38050</v>
      </c>
      <c r="H327" s="454">
        <f t="shared" si="23"/>
        <v>-55.104996379435192</v>
      </c>
      <c r="I327" s="436" t="s">
        <v>592</v>
      </c>
      <c r="J327" s="99">
        <v>7750000</v>
      </c>
      <c r="K327" s="126" t="s">
        <v>218</v>
      </c>
      <c r="L327" s="86" t="s">
        <v>603</v>
      </c>
      <c r="M327" s="85">
        <v>4</v>
      </c>
      <c r="N327" s="85" t="s">
        <v>233</v>
      </c>
      <c r="O327" s="100" t="s">
        <v>317</v>
      </c>
      <c r="P327" s="99">
        <f>J327*M327</f>
        <v>31000000</v>
      </c>
      <c r="Q327" s="88" t="s">
        <v>103</v>
      </c>
    </row>
    <row r="328" spans="1:18" ht="17.45" customHeight="1">
      <c r="A328" s="366"/>
      <c r="B328" s="76"/>
      <c r="C328" s="646" t="s">
        <v>604</v>
      </c>
      <c r="D328" s="451">
        <v>18041</v>
      </c>
      <c r="E328" s="451">
        <f t="shared" si="21"/>
        <v>6000</v>
      </c>
      <c r="F328" s="647"/>
      <c r="G328" s="453">
        <f t="shared" si="24"/>
        <v>-12041</v>
      </c>
      <c r="H328" s="454">
        <f t="shared" si="23"/>
        <v>-66.742420043234858</v>
      </c>
      <c r="I328" s="436" t="s">
        <v>592</v>
      </c>
      <c r="J328" s="99">
        <v>1500000</v>
      </c>
      <c r="K328" s="126" t="s">
        <v>225</v>
      </c>
      <c r="L328" s="86" t="s">
        <v>46</v>
      </c>
      <c r="M328" s="85">
        <v>4</v>
      </c>
      <c r="N328" s="85" t="s">
        <v>231</v>
      </c>
      <c r="O328" s="100" t="s">
        <v>228</v>
      </c>
      <c r="P328" s="99">
        <f>J328*M328</f>
        <v>6000000</v>
      </c>
      <c r="Q328" s="88" t="s">
        <v>225</v>
      </c>
    </row>
    <row r="329" spans="1:18" ht="17.45" customHeight="1">
      <c r="A329" s="366"/>
      <c r="B329" s="76"/>
      <c r="C329" s="655" t="s">
        <v>605</v>
      </c>
      <c r="D329" s="451">
        <v>50488</v>
      </c>
      <c r="E329" s="451">
        <f t="shared" si="21"/>
        <v>0</v>
      </c>
      <c r="F329" s="647"/>
      <c r="G329" s="453">
        <f t="shared" si="24"/>
        <v>-50488</v>
      </c>
      <c r="H329" s="454">
        <f t="shared" si="23"/>
        <v>-100</v>
      </c>
      <c r="I329" s="400" t="s">
        <v>606</v>
      </c>
      <c r="J329" s="99">
        <v>0</v>
      </c>
      <c r="K329" s="126" t="s">
        <v>225</v>
      </c>
      <c r="L329" s="86" t="s">
        <v>46</v>
      </c>
      <c r="M329" s="85">
        <v>5</v>
      </c>
      <c r="N329" s="85" t="s">
        <v>231</v>
      </c>
      <c r="O329" s="100" t="s">
        <v>228</v>
      </c>
      <c r="P329" s="99">
        <f>SUM(J329*M329)</f>
        <v>0</v>
      </c>
      <c r="Q329" s="88" t="s">
        <v>225</v>
      </c>
    </row>
    <row r="330" spans="1:18" ht="17.45" customHeight="1">
      <c r="A330" s="366"/>
      <c r="B330" s="76"/>
      <c r="C330" s="646" t="s">
        <v>607</v>
      </c>
      <c r="D330" s="451">
        <v>15120</v>
      </c>
      <c r="E330" s="451">
        <f t="shared" si="21"/>
        <v>15000</v>
      </c>
      <c r="F330" s="647"/>
      <c r="G330" s="453">
        <f t="shared" si="24"/>
        <v>-120</v>
      </c>
      <c r="H330" s="454">
        <f t="shared" si="23"/>
        <v>-0.79365079365079361</v>
      </c>
      <c r="I330" s="400" t="s">
        <v>582</v>
      </c>
      <c r="J330" s="99">
        <v>3750000</v>
      </c>
      <c r="K330" s="126" t="s">
        <v>225</v>
      </c>
      <c r="L330" s="86" t="s">
        <v>46</v>
      </c>
      <c r="M330" s="85">
        <v>4</v>
      </c>
      <c r="N330" s="85" t="s">
        <v>231</v>
      </c>
      <c r="O330" s="100" t="s">
        <v>228</v>
      </c>
      <c r="P330" s="99">
        <f>SUM(J330*M330)</f>
        <v>15000000</v>
      </c>
      <c r="Q330" s="88" t="s">
        <v>225</v>
      </c>
    </row>
    <row r="331" spans="1:18" ht="17.45" customHeight="1">
      <c r="A331" s="366"/>
      <c r="B331" s="76"/>
      <c r="C331" s="646" t="s">
        <v>608</v>
      </c>
      <c r="D331" s="451">
        <v>10000</v>
      </c>
      <c r="E331" s="451">
        <f t="shared" si="21"/>
        <v>10000</v>
      </c>
      <c r="F331" s="647"/>
      <c r="G331" s="453">
        <f t="shared" si="24"/>
        <v>0</v>
      </c>
      <c r="H331" s="454">
        <f t="shared" si="23"/>
        <v>0</v>
      </c>
      <c r="I331" s="400" t="s">
        <v>582</v>
      </c>
      <c r="J331" s="99">
        <v>2500000</v>
      </c>
      <c r="K331" s="126" t="s">
        <v>225</v>
      </c>
      <c r="L331" s="86" t="s">
        <v>46</v>
      </c>
      <c r="M331" s="85">
        <v>4</v>
      </c>
      <c r="N331" s="85" t="s">
        <v>231</v>
      </c>
      <c r="O331" s="100" t="s">
        <v>228</v>
      </c>
      <c r="P331" s="99">
        <f>SUM(J331*M331)</f>
        <v>10000000</v>
      </c>
      <c r="Q331" s="88" t="s">
        <v>225</v>
      </c>
    </row>
    <row r="332" spans="1:18" ht="17.45" customHeight="1">
      <c r="A332" s="366"/>
      <c r="B332" s="76"/>
      <c r="C332" s="650" t="s">
        <v>609</v>
      </c>
      <c r="D332" s="451">
        <v>5000</v>
      </c>
      <c r="E332" s="451">
        <f t="shared" si="21"/>
        <v>5000</v>
      </c>
      <c r="F332" s="647"/>
      <c r="G332" s="453">
        <f t="shared" si="24"/>
        <v>0</v>
      </c>
      <c r="H332" s="454">
        <f t="shared" si="23"/>
        <v>0</v>
      </c>
      <c r="I332" s="400" t="s">
        <v>582</v>
      </c>
      <c r="J332" s="99">
        <v>5000000</v>
      </c>
      <c r="K332" s="126" t="s">
        <v>103</v>
      </c>
      <c r="L332" s="86" t="s">
        <v>46</v>
      </c>
      <c r="M332" s="85">
        <v>1</v>
      </c>
      <c r="N332" s="85" t="s">
        <v>187</v>
      </c>
      <c r="O332" s="100" t="s">
        <v>102</v>
      </c>
      <c r="P332" s="99">
        <f>SUM(J332*M332)</f>
        <v>5000000</v>
      </c>
      <c r="Q332" s="88" t="s">
        <v>103</v>
      </c>
    </row>
    <row r="333" spans="1:18" ht="17.45" customHeight="1">
      <c r="A333" s="366"/>
      <c r="B333" s="76"/>
      <c r="C333" s="646" t="s">
        <v>610</v>
      </c>
      <c r="D333" s="451">
        <v>5000</v>
      </c>
      <c r="E333" s="451">
        <f t="shared" si="21"/>
        <v>5000</v>
      </c>
      <c r="F333" s="647"/>
      <c r="G333" s="453">
        <f t="shared" si="24"/>
        <v>0</v>
      </c>
      <c r="H333" s="454">
        <f t="shared" si="23"/>
        <v>0</v>
      </c>
      <c r="I333" s="400" t="s">
        <v>592</v>
      </c>
      <c r="J333" s="99">
        <v>1250000</v>
      </c>
      <c r="K333" s="126" t="s">
        <v>218</v>
      </c>
      <c r="L333" s="86" t="s">
        <v>603</v>
      </c>
      <c r="M333" s="85">
        <v>4</v>
      </c>
      <c r="N333" s="85" t="s">
        <v>233</v>
      </c>
      <c r="O333" s="100" t="s">
        <v>317</v>
      </c>
      <c r="P333" s="99">
        <f>J333*M333</f>
        <v>5000000</v>
      </c>
      <c r="Q333" s="88" t="s">
        <v>103</v>
      </c>
    </row>
    <row r="334" spans="1:18" ht="17.45" customHeight="1">
      <c r="A334" s="366"/>
      <c r="B334" s="76"/>
      <c r="C334" s="646" t="s">
        <v>611</v>
      </c>
      <c r="D334" s="451">
        <v>5000</v>
      </c>
      <c r="E334" s="451">
        <f t="shared" si="21"/>
        <v>5000</v>
      </c>
      <c r="F334" s="647"/>
      <c r="G334" s="453">
        <f t="shared" si="24"/>
        <v>0</v>
      </c>
      <c r="H334" s="454">
        <f t="shared" si="23"/>
        <v>0</v>
      </c>
      <c r="I334" s="400" t="s">
        <v>582</v>
      </c>
      <c r="J334" s="99">
        <v>5000000</v>
      </c>
      <c r="K334" s="126" t="s">
        <v>103</v>
      </c>
      <c r="L334" s="86" t="s">
        <v>46</v>
      </c>
      <c r="M334" s="85">
        <v>1</v>
      </c>
      <c r="N334" s="85" t="s">
        <v>187</v>
      </c>
      <c r="O334" s="100" t="s">
        <v>102</v>
      </c>
      <c r="P334" s="99">
        <f t="shared" ref="P334:P391" si="25">SUM(J334*M334)</f>
        <v>5000000</v>
      </c>
      <c r="Q334" s="88" t="s">
        <v>103</v>
      </c>
      <c r="R334" s="656"/>
    </row>
    <row r="335" spans="1:18" ht="17.45" customHeight="1">
      <c r="A335" s="366"/>
      <c r="B335" s="76"/>
      <c r="C335" s="646" t="s">
        <v>612</v>
      </c>
      <c r="D335" s="451">
        <v>5000</v>
      </c>
      <c r="E335" s="451">
        <f t="shared" si="21"/>
        <v>5000</v>
      </c>
      <c r="F335" s="647"/>
      <c r="G335" s="453">
        <f t="shared" si="24"/>
        <v>0</v>
      </c>
      <c r="H335" s="454">
        <f t="shared" si="23"/>
        <v>0</v>
      </c>
      <c r="I335" s="400" t="s">
        <v>582</v>
      </c>
      <c r="J335" s="99">
        <v>5000000</v>
      </c>
      <c r="K335" s="126" t="s">
        <v>225</v>
      </c>
      <c r="L335" s="86" t="s">
        <v>46</v>
      </c>
      <c r="M335" s="85">
        <v>1</v>
      </c>
      <c r="N335" s="85" t="s">
        <v>231</v>
      </c>
      <c r="O335" s="100" t="s">
        <v>228</v>
      </c>
      <c r="P335" s="99">
        <f t="shared" si="25"/>
        <v>5000000</v>
      </c>
      <c r="Q335" s="88" t="s">
        <v>225</v>
      </c>
      <c r="R335" s="656"/>
    </row>
    <row r="336" spans="1:18" ht="17.45" customHeight="1">
      <c r="A336" s="366"/>
      <c r="B336" s="76"/>
      <c r="C336" s="646" t="s">
        <v>613</v>
      </c>
      <c r="D336" s="451">
        <v>2400</v>
      </c>
      <c r="E336" s="451">
        <f t="shared" si="21"/>
        <v>2400</v>
      </c>
      <c r="F336" s="647"/>
      <c r="G336" s="453">
        <f t="shared" si="24"/>
        <v>0</v>
      </c>
      <c r="H336" s="454">
        <f t="shared" si="23"/>
        <v>0</v>
      </c>
      <c r="I336" s="400" t="s">
        <v>582</v>
      </c>
      <c r="J336" s="99">
        <v>2400000</v>
      </c>
      <c r="K336" s="126" t="s">
        <v>225</v>
      </c>
      <c r="L336" s="86" t="s">
        <v>46</v>
      </c>
      <c r="M336" s="85">
        <v>1</v>
      </c>
      <c r="N336" s="85" t="s">
        <v>231</v>
      </c>
      <c r="O336" s="100" t="s">
        <v>228</v>
      </c>
      <c r="P336" s="99">
        <f t="shared" si="25"/>
        <v>2400000</v>
      </c>
      <c r="Q336" s="88" t="s">
        <v>225</v>
      </c>
      <c r="R336" s="656"/>
    </row>
    <row r="337" spans="1:18" ht="17.45" customHeight="1">
      <c r="A337" s="366"/>
      <c r="B337" s="76"/>
      <c r="C337" s="646" t="s">
        <v>614</v>
      </c>
      <c r="D337" s="451">
        <v>5000</v>
      </c>
      <c r="E337" s="451">
        <f t="shared" si="21"/>
        <v>5000</v>
      </c>
      <c r="F337" s="647"/>
      <c r="G337" s="453">
        <f t="shared" si="24"/>
        <v>0</v>
      </c>
      <c r="H337" s="454">
        <f t="shared" si="23"/>
        <v>0</v>
      </c>
      <c r="I337" s="400" t="s">
        <v>582</v>
      </c>
      <c r="J337" s="99">
        <v>5000000</v>
      </c>
      <c r="K337" s="126" t="s">
        <v>225</v>
      </c>
      <c r="L337" s="86" t="s">
        <v>46</v>
      </c>
      <c r="M337" s="85">
        <v>1</v>
      </c>
      <c r="N337" s="85" t="s">
        <v>231</v>
      </c>
      <c r="O337" s="100" t="s">
        <v>228</v>
      </c>
      <c r="P337" s="99">
        <f t="shared" si="25"/>
        <v>5000000</v>
      </c>
      <c r="Q337" s="88" t="s">
        <v>225</v>
      </c>
      <c r="R337" s="656"/>
    </row>
    <row r="338" spans="1:18" ht="17.45" customHeight="1">
      <c r="A338" s="366"/>
      <c r="B338" s="76"/>
      <c r="C338" s="646" t="s">
        <v>615</v>
      </c>
      <c r="D338" s="451">
        <v>2200</v>
      </c>
      <c r="E338" s="451">
        <f t="shared" si="21"/>
        <v>7200</v>
      </c>
      <c r="F338" s="647"/>
      <c r="G338" s="453">
        <f t="shared" si="24"/>
        <v>5000</v>
      </c>
      <c r="H338" s="454">
        <f t="shared" si="23"/>
        <v>227.27272727272728</v>
      </c>
      <c r="I338" s="400" t="s">
        <v>696</v>
      </c>
      <c r="J338" s="99">
        <v>3600000</v>
      </c>
      <c r="K338" s="126" t="s">
        <v>103</v>
      </c>
      <c r="L338" s="86" t="s">
        <v>46</v>
      </c>
      <c r="M338" s="85">
        <v>2</v>
      </c>
      <c r="N338" s="85" t="s">
        <v>187</v>
      </c>
      <c r="O338" s="100" t="s">
        <v>102</v>
      </c>
      <c r="P338" s="99">
        <f t="shared" si="25"/>
        <v>7200000</v>
      </c>
      <c r="Q338" s="88" t="s">
        <v>103</v>
      </c>
      <c r="R338" s="656"/>
    </row>
    <row r="339" spans="1:18" ht="17.45" customHeight="1">
      <c r="A339" s="366"/>
      <c r="B339" s="76"/>
      <c r="C339" s="657" t="s">
        <v>616</v>
      </c>
      <c r="D339" s="451">
        <v>78000</v>
      </c>
      <c r="E339" s="451">
        <f t="shared" si="21"/>
        <v>78000</v>
      </c>
      <c r="F339" s="647"/>
      <c r="G339" s="453">
        <f t="shared" si="24"/>
        <v>0</v>
      </c>
      <c r="H339" s="454">
        <f t="shared" si="23"/>
        <v>0</v>
      </c>
      <c r="I339" s="400" t="s">
        <v>582</v>
      </c>
      <c r="J339" s="99">
        <v>6500000</v>
      </c>
      <c r="K339" s="126" t="s">
        <v>225</v>
      </c>
      <c r="L339" s="86" t="s">
        <v>46</v>
      </c>
      <c r="M339" s="85">
        <v>12</v>
      </c>
      <c r="N339" s="85" t="s">
        <v>231</v>
      </c>
      <c r="O339" s="100" t="s">
        <v>228</v>
      </c>
      <c r="P339" s="99">
        <f t="shared" si="25"/>
        <v>78000000</v>
      </c>
      <c r="Q339" s="88" t="s">
        <v>225</v>
      </c>
      <c r="R339" s="656"/>
    </row>
    <row r="340" spans="1:18" ht="17.45" customHeight="1">
      <c r="A340" s="366"/>
      <c r="B340" s="76"/>
      <c r="C340" s="646" t="s">
        <v>617</v>
      </c>
      <c r="D340" s="451">
        <v>3300</v>
      </c>
      <c r="E340" s="451">
        <f t="shared" si="21"/>
        <v>3300</v>
      </c>
      <c r="F340" s="647"/>
      <c r="G340" s="453">
        <f t="shared" si="24"/>
        <v>0</v>
      </c>
      <c r="H340" s="454">
        <f t="shared" si="23"/>
        <v>0</v>
      </c>
      <c r="I340" s="400" t="s">
        <v>582</v>
      </c>
      <c r="J340" s="99">
        <v>3300000</v>
      </c>
      <c r="K340" s="126" t="s">
        <v>103</v>
      </c>
      <c r="L340" s="86" t="s">
        <v>46</v>
      </c>
      <c r="M340" s="85">
        <v>1</v>
      </c>
      <c r="N340" s="85" t="s">
        <v>187</v>
      </c>
      <c r="O340" s="100" t="s">
        <v>102</v>
      </c>
      <c r="P340" s="99">
        <f t="shared" si="25"/>
        <v>3300000</v>
      </c>
      <c r="Q340" s="88" t="s">
        <v>103</v>
      </c>
      <c r="R340" s="656"/>
    </row>
    <row r="341" spans="1:18" ht="17.45" customHeight="1">
      <c r="A341" s="366"/>
      <c r="B341" s="76"/>
      <c r="C341" s="646" t="s">
        <v>618</v>
      </c>
      <c r="D341" s="451">
        <v>5000</v>
      </c>
      <c r="E341" s="451">
        <f t="shared" si="21"/>
        <v>5000</v>
      </c>
      <c r="F341" s="451" t="e">
        <f>Q341/1000</f>
        <v>#VALUE!</v>
      </c>
      <c r="G341" s="453">
        <f t="shared" si="24"/>
        <v>0</v>
      </c>
      <c r="H341" s="454">
        <f t="shared" si="23"/>
        <v>0</v>
      </c>
      <c r="I341" s="400" t="s">
        <v>582</v>
      </c>
      <c r="J341" s="99">
        <v>5000000</v>
      </c>
      <c r="K341" s="126" t="s">
        <v>103</v>
      </c>
      <c r="L341" s="86" t="s">
        <v>46</v>
      </c>
      <c r="M341" s="85">
        <v>1</v>
      </c>
      <c r="N341" s="85" t="s">
        <v>187</v>
      </c>
      <c r="O341" s="100" t="s">
        <v>102</v>
      </c>
      <c r="P341" s="99">
        <f t="shared" si="25"/>
        <v>5000000</v>
      </c>
      <c r="Q341" s="88" t="s">
        <v>103</v>
      </c>
      <c r="R341" s="656"/>
    </row>
    <row r="342" spans="1:18" ht="17.45" customHeight="1">
      <c r="A342" s="366"/>
      <c r="B342" s="76"/>
      <c r="C342" s="646" t="s">
        <v>619</v>
      </c>
      <c r="D342" s="451">
        <v>4800</v>
      </c>
      <c r="E342" s="451">
        <f t="shared" si="21"/>
        <v>4800</v>
      </c>
      <c r="F342" s="647"/>
      <c r="G342" s="453">
        <f t="shared" si="24"/>
        <v>0</v>
      </c>
      <c r="H342" s="454">
        <f t="shared" si="23"/>
        <v>0</v>
      </c>
      <c r="I342" s="400" t="s">
        <v>582</v>
      </c>
      <c r="J342" s="99">
        <v>4800000</v>
      </c>
      <c r="K342" s="126" t="s">
        <v>103</v>
      </c>
      <c r="L342" s="86" t="s">
        <v>46</v>
      </c>
      <c r="M342" s="85">
        <v>1</v>
      </c>
      <c r="N342" s="85" t="s">
        <v>187</v>
      </c>
      <c r="O342" s="100" t="s">
        <v>102</v>
      </c>
      <c r="P342" s="99">
        <f t="shared" si="25"/>
        <v>4800000</v>
      </c>
      <c r="Q342" s="88" t="s">
        <v>103</v>
      </c>
      <c r="R342" s="656"/>
    </row>
    <row r="343" spans="1:18" ht="17.45" customHeight="1">
      <c r="A343" s="366"/>
      <c r="B343" s="76"/>
      <c r="C343" s="657" t="s">
        <v>620</v>
      </c>
      <c r="D343" s="451">
        <v>3000</v>
      </c>
      <c r="E343" s="451">
        <f t="shared" si="21"/>
        <v>3000</v>
      </c>
      <c r="F343" s="647"/>
      <c r="G343" s="453">
        <f t="shared" si="24"/>
        <v>0</v>
      </c>
      <c r="H343" s="454">
        <f t="shared" si="23"/>
        <v>0</v>
      </c>
      <c r="I343" s="400" t="s">
        <v>582</v>
      </c>
      <c r="J343" s="99">
        <v>3000000</v>
      </c>
      <c r="K343" s="126" t="s">
        <v>225</v>
      </c>
      <c r="L343" s="86" t="s">
        <v>46</v>
      </c>
      <c r="M343" s="85">
        <v>1</v>
      </c>
      <c r="N343" s="85" t="s">
        <v>231</v>
      </c>
      <c r="O343" s="100" t="s">
        <v>228</v>
      </c>
      <c r="P343" s="99">
        <f t="shared" si="25"/>
        <v>3000000</v>
      </c>
      <c r="Q343" s="88" t="s">
        <v>225</v>
      </c>
    </row>
    <row r="344" spans="1:18" ht="17.45" customHeight="1">
      <c r="A344" s="366"/>
      <c r="B344" s="76"/>
      <c r="C344" s="650" t="s">
        <v>621</v>
      </c>
      <c r="D344" s="451">
        <v>4000</v>
      </c>
      <c r="E344" s="451">
        <f t="shared" si="21"/>
        <v>3000</v>
      </c>
      <c r="F344" s="647"/>
      <c r="G344" s="453">
        <f>+E344-D344</f>
        <v>-1000</v>
      </c>
      <c r="H344" s="454">
        <f>+G344/D344*100</f>
        <v>-25</v>
      </c>
      <c r="I344" s="400" t="s">
        <v>582</v>
      </c>
      <c r="J344" s="99">
        <v>3000000</v>
      </c>
      <c r="K344" s="126" t="s">
        <v>225</v>
      </c>
      <c r="L344" s="86" t="s">
        <v>46</v>
      </c>
      <c r="M344" s="85">
        <v>1</v>
      </c>
      <c r="N344" s="85" t="s">
        <v>231</v>
      </c>
      <c r="O344" s="100" t="s">
        <v>228</v>
      </c>
      <c r="P344" s="99">
        <f>SUM(J344*M344)</f>
        <v>3000000</v>
      </c>
      <c r="Q344" s="88" t="s">
        <v>225</v>
      </c>
    </row>
    <row r="345" spans="1:18" ht="17.45" customHeight="1">
      <c r="A345" s="366"/>
      <c r="B345" s="76"/>
      <c r="C345" s="650" t="s">
        <v>622</v>
      </c>
      <c r="D345" s="451">
        <v>3000</v>
      </c>
      <c r="E345" s="451">
        <f t="shared" si="21"/>
        <v>3000</v>
      </c>
      <c r="F345" s="647"/>
      <c r="G345" s="453">
        <f>+E345-D345</f>
        <v>0</v>
      </c>
      <c r="H345" s="454">
        <f>+G345/D345*100</f>
        <v>0</v>
      </c>
      <c r="I345" s="400" t="s">
        <v>582</v>
      </c>
      <c r="J345" s="99">
        <v>3000000</v>
      </c>
      <c r="K345" s="126" t="s">
        <v>225</v>
      </c>
      <c r="L345" s="86" t="s">
        <v>46</v>
      </c>
      <c r="M345" s="85">
        <v>1</v>
      </c>
      <c r="N345" s="85" t="s">
        <v>231</v>
      </c>
      <c r="O345" s="100" t="s">
        <v>228</v>
      </c>
      <c r="P345" s="99">
        <f>SUM(J345*M345)</f>
        <v>3000000</v>
      </c>
      <c r="Q345" s="88" t="s">
        <v>225</v>
      </c>
    </row>
    <row r="346" spans="1:18" ht="17.45" customHeight="1">
      <c r="A346" s="366"/>
      <c r="B346" s="76"/>
      <c r="C346" s="648" t="s">
        <v>623</v>
      </c>
      <c r="D346" s="451">
        <v>3600</v>
      </c>
      <c r="E346" s="451">
        <f t="shared" si="21"/>
        <v>3600</v>
      </c>
      <c r="F346" s="647"/>
      <c r="G346" s="453">
        <f t="shared" si="24"/>
        <v>0</v>
      </c>
      <c r="H346" s="454">
        <f t="shared" si="23"/>
        <v>0</v>
      </c>
      <c r="I346" s="400" t="s">
        <v>582</v>
      </c>
      <c r="J346" s="99">
        <v>3600000</v>
      </c>
      <c r="K346" s="126" t="s">
        <v>103</v>
      </c>
      <c r="L346" s="86" t="s">
        <v>46</v>
      </c>
      <c r="M346" s="85">
        <v>1</v>
      </c>
      <c r="N346" s="85" t="s">
        <v>187</v>
      </c>
      <c r="O346" s="100" t="s">
        <v>102</v>
      </c>
      <c r="P346" s="99">
        <f t="shared" si="25"/>
        <v>3600000</v>
      </c>
      <c r="Q346" s="88" t="s">
        <v>103</v>
      </c>
    </row>
    <row r="347" spans="1:18" ht="17.45" customHeight="1">
      <c r="A347" s="366"/>
      <c r="B347" s="76"/>
      <c r="C347" s="646" t="s">
        <v>624</v>
      </c>
      <c r="D347" s="451">
        <v>5000</v>
      </c>
      <c r="E347" s="451">
        <f t="shared" si="21"/>
        <v>5000</v>
      </c>
      <c r="F347" s="647"/>
      <c r="G347" s="453">
        <f t="shared" si="24"/>
        <v>0</v>
      </c>
      <c r="H347" s="454">
        <f t="shared" si="23"/>
        <v>0</v>
      </c>
      <c r="I347" s="400" t="s">
        <v>582</v>
      </c>
      <c r="J347" s="99">
        <v>5000000</v>
      </c>
      <c r="K347" s="126" t="s">
        <v>225</v>
      </c>
      <c r="L347" s="86" t="s">
        <v>46</v>
      </c>
      <c r="M347" s="85">
        <v>1</v>
      </c>
      <c r="N347" s="85" t="s">
        <v>231</v>
      </c>
      <c r="O347" s="100" t="s">
        <v>228</v>
      </c>
      <c r="P347" s="99">
        <f t="shared" si="25"/>
        <v>5000000</v>
      </c>
      <c r="Q347" s="88" t="s">
        <v>225</v>
      </c>
    </row>
    <row r="348" spans="1:18" ht="17.45" customHeight="1">
      <c r="A348" s="366"/>
      <c r="B348" s="76"/>
      <c r="C348" s="650" t="s">
        <v>625</v>
      </c>
      <c r="D348" s="451">
        <v>3000</v>
      </c>
      <c r="E348" s="451">
        <f t="shared" si="21"/>
        <v>3000</v>
      </c>
      <c r="F348" s="647"/>
      <c r="G348" s="453">
        <f t="shared" si="24"/>
        <v>0</v>
      </c>
      <c r="H348" s="454">
        <f t="shared" si="23"/>
        <v>0</v>
      </c>
      <c r="I348" s="400" t="s">
        <v>582</v>
      </c>
      <c r="J348" s="99">
        <v>3000000</v>
      </c>
      <c r="K348" s="126" t="s">
        <v>225</v>
      </c>
      <c r="L348" s="86" t="s">
        <v>46</v>
      </c>
      <c r="M348" s="85">
        <v>1</v>
      </c>
      <c r="N348" s="85" t="s">
        <v>231</v>
      </c>
      <c r="O348" s="100" t="s">
        <v>228</v>
      </c>
      <c r="P348" s="99">
        <f t="shared" si="25"/>
        <v>3000000</v>
      </c>
      <c r="Q348" s="88" t="s">
        <v>225</v>
      </c>
    </row>
    <row r="349" spans="1:18" ht="17.45" customHeight="1">
      <c r="A349" s="366"/>
      <c r="B349" s="76"/>
      <c r="C349" s="648" t="s">
        <v>626</v>
      </c>
      <c r="D349" s="451">
        <v>3600</v>
      </c>
      <c r="E349" s="451">
        <f t="shared" si="21"/>
        <v>3600</v>
      </c>
      <c r="F349" s="647"/>
      <c r="G349" s="453">
        <f t="shared" si="24"/>
        <v>0</v>
      </c>
      <c r="H349" s="454">
        <f t="shared" si="23"/>
        <v>0</v>
      </c>
      <c r="I349" s="400" t="s">
        <v>582</v>
      </c>
      <c r="J349" s="99">
        <v>3600000</v>
      </c>
      <c r="K349" s="126" t="s">
        <v>225</v>
      </c>
      <c r="L349" s="86" t="s">
        <v>46</v>
      </c>
      <c r="M349" s="85">
        <v>1</v>
      </c>
      <c r="N349" s="85" t="s">
        <v>231</v>
      </c>
      <c r="O349" s="100" t="s">
        <v>228</v>
      </c>
      <c r="P349" s="99">
        <f t="shared" si="25"/>
        <v>3600000</v>
      </c>
      <c r="Q349" s="88" t="s">
        <v>225</v>
      </c>
    </row>
    <row r="350" spans="1:18" ht="17.45" customHeight="1">
      <c r="A350" s="366"/>
      <c r="B350" s="76"/>
      <c r="C350" s="646" t="s">
        <v>627</v>
      </c>
      <c r="D350" s="451">
        <v>2700</v>
      </c>
      <c r="E350" s="451">
        <f t="shared" si="21"/>
        <v>2700</v>
      </c>
      <c r="F350" s="647"/>
      <c r="G350" s="453">
        <f t="shared" si="24"/>
        <v>0</v>
      </c>
      <c r="H350" s="454">
        <f t="shared" si="23"/>
        <v>0</v>
      </c>
      <c r="I350" s="400" t="s">
        <v>582</v>
      </c>
      <c r="J350" s="99">
        <v>2700000</v>
      </c>
      <c r="K350" s="126" t="s">
        <v>225</v>
      </c>
      <c r="L350" s="86" t="s">
        <v>46</v>
      </c>
      <c r="M350" s="85">
        <v>1</v>
      </c>
      <c r="N350" s="85" t="s">
        <v>231</v>
      </c>
      <c r="O350" s="100" t="s">
        <v>228</v>
      </c>
      <c r="P350" s="99">
        <f t="shared" si="25"/>
        <v>2700000</v>
      </c>
      <c r="Q350" s="88" t="s">
        <v>225</v>
      </c>
    </row>
    <row r="351" spans="1:18" ht="17.45" customHeight="1">
      <c r="A351" s="366"/>
      <c r="B351" s="76"/>
      <c r="C351" s="646" t="s">
        <v>628</v>
      </c>
      <c r="D351" s="451">
        <v>2700</v>
      </c>
      <c r="E351" s="451">
        <f t="shared" si="21"/>
        <v>2700</v>
      </c>
      <c r="F351" s="647"/>
      <c r="G351" s="453">
        <f t="shared" si="24"/>
        <v>0</v>
      </c>
      <c r="H351" s="454">
        <f t="shared" si="23"/>
        <v>0</v>
      </c>
      <c r="I351" s="400" t="s">
        <v>582</v>
      </c>
      <c r="J351" s="99">
        <v>2700000</v>
      </c>
      <c r="K351" s="126" t="s">
        <v>225</v>
      </c>
      <c r="L351" s="86" t="s">
        <v>46</v>
      </c>
      <c r="M351" s="85">
        <v>1</v>
      </c>
      <c r="N351" s="85" t="s">
        <v>231</v>
      </c>
      <c r="O351" s="100" t="s">
        <v>228</v>
      </c>
      <c r="P351" s="99">
        <f t="shared" si="25"/>
        <v>2700000</v>
      </c>
      <c r="Q351" s="88" t="s">
        <v>225</v>
      </c>
    </row>
    <row r="352" spans="1:18" ht="17.45" customHeight="1">
      <c r="A352" s="611"/>
      <c r="B352" s="484"/>
      <c r="C352" s="646" t="s">
        <v>629</v>
      </c>
      <c r="D352" s="451">
        <v>3000</v>
      </c>
      <c r="E352" s="451">
        <v>3000</v>
      </c>
      <c r="F352" s="647"/>
      <c r="G352" s="453">
        <f t="shared" si="24"/>
        <v>0</v>
      </c>
      <c r="H352" s="454">
        <v>0</v>
      </c>
      <c r="I352" s="403" t="s">
        <v>582</v>
      </c>
      <c r="J352" s="249">
        <v>3000000</v>
      </c>
      <c r="K352" s="404" t="s">
        <v>225</v>
      </c>
      <c r="L352" s="251" t="s">
        <v>46</v>
      </c>
      <c r="M352" s="250">
        <v>1</v>
      </c>
      <c r="N352" s="250" t="s">
        <v>231</v>
      </c>
      <c r="O352" s="252" t="s">
        <v>228</v>
      </c>
      <c r="P352" s="249">
        <f t="shared" si="25"/>
        <v>3000000</v>
      </c>
      <c r="Q352" s="253" t="s">
        <v>225</v>
      </c>
    </row>
    <row r="353" spans="1:18" ht="17.45" customHeight="1">
      <c r="A353" s="503" t="s">
        <v>579</v>
      </c>
      <c r="B353" s="65" t="s">
        <v>580</v>
      </c>
      <c r="C353" s="658" t="s">
        <v>630</v>
      </c>
      <c r="D353" s="653">
        <v>2400</v>
      </c>
      <c r="E353" s="653">
        <f>P353/1000</f>
        <v>2400</v>
      </c>
      <c r="F353" s="654"/>
      <c r="G353" s="492">
        <f t="shared" si="24"/>
        <v>0</v>
      </c>
      <c r="H353" s="493">
        <f>+G353/D353*100</f>
        <v>0</v>
      </c>
      <c r="I353" s="400" t="s">
        <v>582</v>
      </c>
      <c r="J353" s="99">
        <v>2400000</v>
      </c>
      <c r="K353" s="126" t="s">
        <v>103</v>
      </c>
      <c r="L353" s="86" t="s">
        <v>46</v>
      </c>
      <c r="M353" s="85">
        <v>1</v>
      </c>
      <c r="N353" s="85" t="s">
        <v>187</v>
      </c>
      <c r="O353" s="100" t="s">
        <v>102</v>
      </c>
      <c r="P353" s="99">
        <f t="shared" si="25"/>
        <v>2400000</v>
      </c>
      <c r="Q353" s="88" t="s">
        <v>103</v>
      </c>
    </row>
    <row r="354" spans="1:18" ht="17.45" customHeight="1">
      <c r="A354" s="611"/>
      <c r="B354" s="484"/>
      <c r="C354" s="648" t="s">
        <v>631</v>
      </c>
      <c r="D354" s="451">
        <v>4800</v>
      </c>
      <c r="E354" s="451">
        <f t="shared" si="21"/>
        <v>4800</v>
      </c>
      <c r="F354" s="647"/>
      <c r="G354" s="453">
        <f t="shared" si="24"/>
        <v>0</v>
      </c>
      <c r="H354" s="454">
        <f>+G354/D354*100</f>
        <v>0</v>
      </c>
      <c r="I354" s="400" t="s">
        <v>582</v>
      </c>
      <c r="J354" s="99">
        <v>4800000</v>
      </c>
      <c r="K354" s="126" t="s">
        <v>225</v>
      </c>
      <c r="L354" s="86" t="s">
        <v>46</v>
      </c>
      <c r="M354" s="85">
        <v>1</v>
      </c>
      <c r="N354" s="85" t="s">
        <v>231</v>
      </c>
      <c r="O354" s="100" t="s">
        <v>228</v>
      </c>
      <c r="P354" s="99">
        <f t="shared" si="25"/>
        <v>4800000</v>
      </c>
      <c r="Q354" s="88" t="s">
        <v>225</v>
      </c>
      <c r="R354" s="651"/>
    </row>
    <row r="355" spans="1:18" ht="17.45" customHeight="1">
      <c r="A355" s="366"/>
      <c r="B355" s="76"/>
      <c r="C355" s="648" t="s">
        <v>632</v>
      </c>
      <c r="D355" s="451">
        <v>10000</v>
      </c>
      <c r="E355" s="451">
        <f t="shared" si="21"/>
        <v>3000</v>
      </c>
      <c r="F355" s="647"/>
      <c r="G355" s="453">
        <f t="shared" si="24"/>
        <v>-7000</v>
      </c>
      <c r="H355" s="454">
        <f>+G355/D355*100</f>
        <v>-70</v>
      </c>
      <c r="I355" s="400" t="s">
        <v>582</v>
      </c>
      <c r="J355" s="99">
        <v>3000000</v>
      </c>
      <c r="K355" s="126" t="s">
        <v>225</v>
      </c>
      <c r="L355" s="86" t="s">
        <v>46</v>
      </c>
      <c r="M355" s="85">
        <v>1</v>
      </c>
      <c r="N355" s="85" t="s">
        <v>231</v>
      </c>
      <c r="O355" s="100" t="s">
        <v>228</v>
      </c>
      <c r="P355" s="99">
        <f t="shared" si="25"/>
        <v>3000000</v>
      </c>
      <c r="Q355" s="88" t="s">
        <v>225</v>
      </c>
      <c r="R355" s="651"/>
    </row>
    <row r="356" spans="1:18" ht="17.45" customHeight="1">
      <c r="A356" s="366"/>
      <c r="B356" s="76"/>
      <c r="C356" s="650" t="s">
        <v>633</v>
      </c>
      <c r="D356" s="451">
        <v>6000</v>
      </c>
      <c r="E356" s="451">
        <f t="shared" si="21"/>
        <v>6000</v>
      </c>
      <c r="F356" s="647"/>
      <c r="G356" s="453">
        <f t="shared" si="24"/>
        <v>0</v>
      </c>
      <c r="H356" s="454">
        <f>+G356/D356*100</f>
        <v>0</v>
      </c>
      <c r="I356" s="400" t="s">
        <v>634</v>
      </c>
      <c r="J356" s="99">
        <v>6000000</v>
      </c>
      <c r="K356" s="126" t="s">
        <v>225</v>
      </c>
      <c r="L356" s="86" t="s">
        <v>46</v>
      </c>
      <c r="M356" s="85">
        <v>1</v>
      </c>
      <c r="N356" s="85" t="s">
        <v>231</v>
      </c>
      <c r="O356" s="100" t="s">
        <v>228</v>
      </c>
      <c r="P356" s="99">
        <f>SUM(J356*M356)</f>
        <v>6000000</v>
      </c>
      <c r="Q356" s="88" t="s">
        <v>225</v>
      </c>
      <c r="R356" s="651"/>
    </row>
    <row r="357" spans="1:18" ht="17.45" customHeight="1">
      <c r="A357" s="366"/>
      <c r="B357" s="76"/>
      <c r="C357" s="648" t="s">
        <v>635</v>
      </c>
      <c r="D357" s="451">
        <v>4120</v>
      </c>
      <c r="E357" s="451">
        <f t="shared" si="21"/>
        <v>1000</v>
      </c>
      <c r="F357" s="647"/>
      <c r="G357" s="453">
        <f t="shared" si="24"/>
        <v>-3120</v>
      </c>
      <c r="H357" s="454">
        <f t="shared" ref="H357:H365" si="26">+G357/D357*100</f>
        <v>-75.728155339805824</v>
      </c>
      <c r="I357" s="400" t="s">
        <v>582</v>
      </c>
      <c r="J357" s="99">
        <v>1000000</v>
      </c>
      <c r="K357" s="126" t="s">
        <v>225</v>
      </c>
      <c r="L357" s="86" t="s">
        <v>46</v>
      </c>
      <c r="M357" s="85">
        <v>1</v>
      </c>
      <c r="N357" s="85" t="s">
        <v>231</v>
      </c>
      <c r="O357" s="100" t="s">
        <v>228</v>
      </c>
      <c r="P357" s="99">
        <f t="shared" si="25"/>
        <v>1000000</v>
      </c>
      <c r="Q357" s="88" t="s">
        <v>225</v>
      </c>
      <c r="R357" s="651"/>
    </row>
    <row r="358" spans="1:18" ht="17.45" customHeight="1">
      <c r="A358" s="366"/>
      <c r="B358" s="76"/>
      <c r="C358" s="657" t="s">
        <v>636</v>
      </c>
      <c r="D358" s="451">
        <v>14421</v>
      </c>
      <c r="E358" s="451">
        <f t="shared" si="21"/>
        <v>0</v>
      </c>
      <c r="F358" s="647"/>
      <c r="G358" s="453">
        <f t="shared" si="24"/>
        <v>-14421</v>
      </c>
      <c r="H358" s="454">
        <f t="shared" si="26"/>
        <v>-100</v>
      </c>
      <c r="I358" s="400" t="s">
        <v>637</v>
      </c>
      <c r="J358" s="659">
        <v>0</v>
      </c>
      <c r="K358" s="126" t="s">
        <v>225</v>
      </c>
      <c r="L358" s="86" t="s">
        <v>46</v>
      </c>
      <c r="M358" s="85"/>
      <c r="N358" s="85" t="s">
        <v>231</v>
      </c>
      <c r="O358" s="100" t="s">
        <v>228</v>
      </c>
      <c r="P358" s="659">
        <f t="shared" si="25"/>
        <v>0</v>
      </c>
      <c r="Q358" s="88" t="s">
        <v>225</v>
      </c>
      <c r="R358" s="651"/>
    </row>
    <row r="359" spans="1:18" ht="17.45" customHeight="1">
      <c r="A359" s="366"/>
      <c r="B359" s="76"/>
      <c r="C359" s="657" t="s">
        <v>638</v>
      </c>
      <c r="D359" s="451">
        <v>16268</v>
      </c>
      <c r="E359" s="451">
        <f t="shared" si="21"/>
        <v>4592</v>
      </c>
      <c r="F359" s="647"/>
      <c r="G359" s="453">
        <f t="shared" si="24"/>
        <v>-11676</v>
      </c>
      <c r="H359" s="454">
        <f t="shared" si="26"/>
        <v>-71.772805507745261</v>
      </c>
      <c r="I359" s="400" t="s">
        <v>634</v>
      </c>
      <c r="J359" s="659">
        <v>4592000</v>
      </c>
      <c r="K359" s="126" t="s">
        <v>225</v>
      </c>
      <c r="L359" s="86" t="s">
        <v>46</v>
      </c>
      <c r="M359" s="85">
        <v>1</v>
      </c>
      <c r="N359" s="85" t="s">
        <v>231</v>
      </c>
      <c r="O359" s="100" t="s">
        <v>228</v>
      </c>
      <c r="P359" s="659">
        <f t="shared" si="25"/>
        <v>4592000</v>
      </c>
      <c r="Q359" s="88" t="s">
        <v>225</v>
      </c>
      <c r="R359" s="651"/>
    </row>
    <row r="360" spans="1:18" ht="17.45" customHeight="1">
      <c r="A360" s="366"/>
      <c r="B360" s="76"/>
      <c r="C360" s="657" t="s">
        <v>639</v>
      </c>
      <c r="D360" s="451">
        <v>16446</v>
      </c>
      <c r="E360" s="451">
        <f t="shared" si="21"/>
        <v>0</v>
      </c>
      <c r="F360" s="647"/>
      <c r="G360" s="453">
        <f t="shared" si="24"/>
        <v>-16446</v>
      </c>
      <c r="H360" s="454">
        <f t="shared" si="26"/>
        <v>-100</v>
      </c>
      <c r="I360" s="400" t="s">
        <v>637</v>
      </c>
      <c r="J360" s="659">
        <v>0</v>
      </c>
      <c r="K360" s="126" t="s">
        <v>225</v>
      </c>
      <c r="L360" s="86" t="s">
        <v>46</v>
      </c>
      <c r="M360" s="85"/>
      <c r="N360" s="85" t="s">
        <v>231</v>
      </c>
      <c r="O360" s="100" t="s">
        <v>228</v>
      </c>
      <c r="P360" s="659">
        <f t="shared" si="25"/>
        <v>0</v>
      </c>
      <c r="Q360" s="88" t="s">
        <v>225</v>
      </c>
      <c r="R360" s="651"/>
    </row>
    <row r="361" spans="1:18" ht="17.45" customHeight="1">
      <c r="A361" s="366"/>
      <c r="B361" s="76"/>
      <c r="C361" s="648" t="s">
        <v>640</v>
      </c>
      <c r="D361" s="451">
        <v>24373</v>
      </c>
      <c r="E361" s="451">
        <f t="shared" si="21"/>
        <v>0</v>
      </c>
      <c r="F361" s="647"/>
      <c r="G361" s="453">
        <f t="shared" si="24"/>
        <v>-24373</v>
      </c>
      <c r="H361" s="454">
        <f t="shared" si="26"/>
        <v>-100</v>
      </c>
      <c r="I361" s="400" t="s">
        <v>637</v>
      </c>
      <c r="J361" s="659">
        <v>0</v>
      </c>
      <c r="K361" s="126" t="s">
        <v>225</v>
      </c>
      <c r="L361" s="86" t="s">
        <v>46</v>
      </c>
      <c r="M361" s="85"/>
      <c r="N361" s="85" t="s">
        <v>231</v>
      </c>
      <c r="O361" s="100" t="s">
        <v>228</v>
      </c>
      <c r="P361" s="659">
        <f t="shared" si="25"/>
        <v>0</v>
      </c>
      <c r="Q361" s="88" t="s">
        <v>225</v>
      </c>
      <c r="R361" s="651"/>
    </row>
    <row r="362" spans="1:18" ht="17.45" customHeight="1">
      <c r="A362" s="366"/>
      <c r="B362" s="76"/>
      <c r="C362" s="648" t="s">
        <v>641</v>
      </c>
      <c r="D362" s="451">
        <v>1019</v>
      </c>
      <c r="E362" s="451">
        <f t="shared" si="21"/>
        <v>0</v>
      </c>
      <c r="F362" s="647"/>
      <c r="G362" s="453">
        <f t="shared" si="24"/>
        <v>-1019</v>
      </c>
      <c r="H362" s="454">
        <f t="shared" si="26"/>
        <v>-100</v>
      </c>
      <c r="I362" s="400" t="s">
        <v>637</v>
      </c>
      <c r="J362" s="659">
        <v>0</v>
      </c>
      <c r="K362" s="126" t="s">
        <v>225</v>
      </c>
      <c r="L362" s="86" t="s">
        <v>46</v>
      </c>
      <c r="M362" s="85"/>
      <c r="N362" s="85" t="s">
        <v>231</v>
      </c>
      <c r="O362" s="100" t="s">
        <v>228</v>
      </c>
      <c r="P362" s="659">
        <f t="shared" si="25"/>
        <v>0</v>
      </c>
      <c r="Q362" s="88" t="s">
        <v>225</v>
      </c>
      <c r="R362" s="651"/>
    </row>
    <row r="363" spans="1:18" ht="17.45" customHeight="1">
      <c r="A363" s="366"/>
      <c r="B363" s="76"/>
      <c r="C363" s="646" t="s">
        <v>642</v>
      </c>
      <c r="D363" s="451">
        <v>291200</v>
      </c>
      <c r="E363" s="451">
        <f t="shared" si="21"/>
        <v>290000</v>
      </c>
      <c r="F363" s="647"/>
      <c r="G363" s="453">
        <f t="shared" si="24"/>
        <v>-1200</v>
      </c>
      <c r="H363" s="454">
        <f t="shared" si="26"/>
        <v>-0.41208791208791212</v>
      </c>
      <c r="I363" s="400" t="s">
        <v>643</v>
      </c>
      <c r="J363" s="99">
        <v>72500000</v>
      </c>
      <c r="K363" s="126" t="s">
        <v>225</v>
      </c>
      <c r="L363" s="86" t="s">
        <v>46</v>
      </c>
      <c r="M363" s="85">
        <v>4</v>
      </c>
      <c r="N363" s="85" t="s">
        <v>231</v>
      </c>
      <c r="O363" s="100" t="s">
        <v>228</v>
      </c>
      <c r="P363" s="99">
        <f t="shared" si="25"/>
        <v>290000000</v>
      </c>
      <c r="Q363" s="88" t="s">
        <v>225</v>
      </c>
      <c r="R363" s="651"/>
    </row>
    <row r="364" spans="1:18" ht="17.45" customHeight="1">
      <c r="A364" s="366"/>
      <c r="B364" s="76"/>
      <c r="C364" s="655" t="s">
        <v>644</v>
      </c>
      <c r="D364" s="451">
        <v>1000</v>
      </c>
      <c r="E364" s="451">
        <f t="shared" si="21"/>
        <v>1000</v>
      </c>
      <c r="F364" s="647"/>
      <c r="G364" s="453">
        <f t="shared" si="24"/>
        <v>0</v>
      </c>
      <c r="H364" s="454">
        <f t="shared" si="26"/>
        <v>0</v>
      </c>
      <c r="I364" s="400" t="s">
        <v>592</v>
      </c>
      <c r="J364" s="99">
        <v>1000000</v>
      </c>
      <c r="K364" s="126" t="s">
        <v>225</v>
      </c>
      <c r="L364" s="86" t="s">
        <v>46</v>
      </c>
      <c r="M364" s="85">
        <v>1</v>
      </c>
      <c r="N364" s="85" t="s">
        <v>231</v>
      </c>
      <c r="O364" s="100" t="s">
        <v>228</v>
      </c>
      <c r="P364" s="99">
        <f t="shared" si="25"/>
        <v>1000000</v>
      </c>
      <c r="Q364" s="88" t="s">
        <v>225</v>
      </c>
      <c r="R364" s="651"/>
    </row>
    <row r="365" spans="1:18" ht="17.45" customHeight="1">
      <c r="A365" s="366"/>
      <c r="B365" s="76"/>
      <c r="C365" s="650" t="s">
        <v>645</v>
      </c>
      <c r="D365" s="451">
        <v>1000</v>
      </c>
      <c r="E365" s="451">
        <f t="shared" si="21"/>
        <v>1000</v>
      </c>
      <c r="F365" s="647"/>
      <c r="G365" s="453">
        <f t="shared" si="24"/>
        <v>0</v>
      </c>
      <c r="H365" s="454">
        <f t="shared" si="26"/>
        <v>0</v>
      </c>
      <c r="I365" s="400" t="s">
        <v>592</v>
      </c>
      <c r="J365" s="99">
        <v>1000000</v>
      </c>
      <c r="K365" s="126" t="s">
        <v>225</v>
      </c>
      <c r="L365" s="86" t="s">
        <v>46</v>
      </c>
      <c r="M365" s="85">
        <v>1</v>
      </c>
      <c r="N365" s="85" t="s">
        <v>231</v>
      </c>
      <c r="O365" s="100" t="s">
        <v>228</v>
      </c>
      <c r="P365" s="99">
        <f t="shared" si="25"/>
        <v>1000000</v>
      </c>
      <c r="Q365" s="88" t="s">
        <v>225</v>
      </c>
      <c r="R365" s="651"/>
    </row>
    <row r="366" spans="1:18" ht="17.45" customHeight="1">
      <c r="A366" s="366"/>
      <c r="B366" s="76"/>
      <c r="C366" s="660" t="s">
        <v>646</v>
      </c>
      <c r="D366" s="451">
        <v>0</v>
      </c>
      <c r="E366" s="451">
        <f t="shared" si="21"/>
        <v>117000</v>
      </c>
      <c r="F366" s="647"/>
      <c r="G366" s="453">
        <f t="shared" si="24"/>
        <v>117000</v>
      </c>
      <c r="H366" s="454" t="s">
        <v>311</v>
      </c>
      <c r="I366" s="400" t="s">
        <v>647</v>
      </c>
      <c r="J366" s="99">
        <v>117000000</v>
      </c>
      <c r="K366" s="126" t="s">
        <v>225</v>
      </c>
      <c r="L366" s="86" t="s">
        <v>46</v>
      </c>
      <c r="M366" s="85">
        <v>1</v>
      </c>
      <c r="N366" s="85" t="s">
        <v>231</v>
      </c>
      <c r="O366" s="100"/>
      <c r="P366" s="99">
        <f t="shared" si="25"/>
        <v>117000000</v>
      </c>
      <c r="Q366" s="88" t="s">
        <v>225</v>
      </c>
      <c r="R366" s="651"/>
    </row>
    <row r="367" spans="1:18" ht="17.45" customHeight="1">
      <c r="A367" s="366"/>
      <c r="B367" s="76"/>
      <c r="C367" s="650" t="s">
        <v>648</v>
      </c>
      <c r="D367" s="451">
        <v>0</v>
      </c>
      <c r="E367" s="451">
        <f>P367/1000</f>
        <v>110000</v>
      </c>
      <c r="F367" s="647"/>
      <c r="G367" s="453">
        <f>+E367-D367</f>
        <v>110000</v>
      </c>
      <c r="H367" s="454" t="s">
        <v>311</v>
      </c>
      <c r="I367" s="400" t="s">
        <v>649</v>
      </c>
      <c r="J367" s="99">
        <v>110000000</v>
      </c>
      <c r="K367" s="126"/>
      <c r="L367" s="86"/>
      <c r="M367" s="85">
        <v>1</v>
      </c>
      <c r="N367" s="85" t="s">
        <v>231</v>
      </c>
      <c r="O367" s="100"/>
      <c r="P367" s="99">
        <f t="shared" si="25"/>
        <v>110000000</v>
      </c>
      <c r="Q367" s="88" t="s">
        <v>225</v>
      </c>
      <c r="R367" s="651"/>
    </row>
    <row r="368" spans="1:18" ht="17.45" customHeight="1">
      <c r="A368" s="366"/>
      <c r="B368" s="76"/>
      <c r="C368" s="661" t="s">
        <v>650</v>
      </c>
      <c r="D368" s="525">
        <v>3024</v>
      </c>
      <c r="E368" s="451">
        <f>P368/1000</f>
        <v>0</v>
      </c>
      <c r="F368" s="662"/>
      <c r="G368" s="453">
        <f>+E368-D368</f>
        <v>-3024</v>
      </c>
      <c r="H368" s="454">
        <f>+G368/D368*100</f>
        <v>-100</v>
      </c>
      <c r="I368" s="400" t="s">
        <v>634</v>
      </c>
      <c r="J368" s="99">
        <v>0</v>
      </c>
      <c r="K368" s="126" t="s">
        <v>225</v>
      </c>
      <c r="L368" s="86" t="s">
        <v>46</v>
      </c>
      <c r="M368" s="85">
        <v>1</v>
      </c>
      <c r="N368" s="85" t="s">
        <v>231</v>
      </c>
      <c r="O368" s="100" t="s">
        <v>228</v>
      </c>
      <c r="P368" s="99">
        <f t="shared" si="25"/>
        <v>0</v>
      </c>
      <c r="Q368" s="88" t="s">
        <v>225</v>
      </c>
      <c r="R368" s="651"/>
    </row>
    <row r="369" spans="1:18" ht="17.45" customHeight="1">
      <c r="A369" s="366"/>
      <c r="B369" s="76"/>
      <c r="C369" s="661" t="s">
        <v>651</v>
      </c>
      <c r="D369" s="525">
        <v>5000</v>
      </c>
      <c r="E369" s="451">
        <f t="shared" ref="E369:F385" si="27">P369/1000</f>
        <v>0</v>
      </c>
      <c r="F369" s="662"/>
      <c r="G369" s="453">
        <f t="shared" ref="G369:G393" si="28">+E369-D369</f>
        <v>-5000</v>
      </c>
      <c r="H369" s="454">
        <f t="shared" ref="H369:H391" si="29">+G369/D369*100</f>
        <v>-100</v>
      </c>
      <c r="I369" s="400" t="s">
        <v>634</v>
      </c>
      <c r="J369" s="99">
        <v>0</v>
      </c>
      <c r="K369" s="126" t="s">
        <v>225</v>
      </c>
      <c r="L369" s="86" t="s">
        <v>46</v>
      </c>
      <c r="M369" s="85">
        <v>1</v>
      </c>
      <c r="N369" s="85" t="s">
        <v>231</v>
      </c>
      <c r="O369" s="100" t="s">
        <v>228</v>
      </c>
      <c r="P369" s="99">
        <f t="shared" si="25"/>
        <v>0</v>
      </c>
      <c r="Q369" s="88" t="s">
        <v>225</v>
      </c>
      <c r="R369" s="651"/>
    </row>
    <row r="370" spans="1:18" ht="17.45" customHeight="1">
      <c r="A370" s="366"/>
      <c r="B370" s="76"/>
      <c r="C370" s="663" t="s">
        <v>652</v>
      </c>
      <c r="D370" s="525">
        <v>1810.6</v>
      </c>
      <c r="E370" s="451">
        <f t="shared" si="27"/>
        <v>0</v>
      </c>
      <c r="F370" s="662"/>
      <c r="G370" s="453">
        <f t="shared" si="28"/>
        <v>-1810.6</v>
      </c>
      <c r="H370" s="454">
        <f t="shared" si="29"/>
        <v>-100</v>
      </c>
      <c r="I370" s="400" t="s">
        <v>634</v>
      </c>
      <c r="J370" s="99">
        <v>0</v>
      </c>
      <c r="K370" s="126" t="s">
        <v>225</v>
      </c>
      <c r="L370" s="86" t="s">
        <v>46</v>
      </c>
      <c r="M370" s="85">
        <v>1</v>
      </c>
      <c r="N370" s="85" t="s">
        <v>231</v>
      </c>
      <c r="O370" s="100" t="s">
        <v>228</v>
      </c>
      <c r="P370" s="99">
        <f t="shared" si="25"/>
        <v>0</v>
      </c>
      <c r="Q370" s="88" t="s">
        <v>225</v>
      </c>
      <c r="R370" s="651"/>
    </row>
    <row r="371" spans="1:18" ht="17.45" customHeight="1">
      <c r="A371" s="366"/>
      <c r="B371" s="76"/>
      <c r="C371" s="664" t="s">
        <v>653</v>
      </c>
      <c r="D371" s="525">
        <v>3851.2</v>
      </c>
      <c r="E371" s="451">
        <f t="shared" si="27"/>
        <v>0</v>
      </c>
      <c r="F371" s="662"/>
      <c r="G371" s="453">
        <f t="shared" si="28"/>
        <v>-3851.2</v>
      </c>
      <c r="H371" s="454">
        <f t="shared" si="29"/>
        <v>-100</v>
      </c>
      <c r="I371" s="400" t="s">
        <v>634</v>
      </c>
      <c r="J371" s="99">
        <v>0</v>
      </c>
      <c r="K371" s="126" t="s">
        <v>225</v>
      </c>
      <c r="L371" s="86" t="s">
        <v>46</v>
      </c>
      <c r="M371" s="85">
        <v>1</v>
      </c>
      <c r="N371" s="85" t="s">
        <v>231</v>
      </c>
      <c r="O371" s="100" t="s">
        <v>228</v>
      </c>
      <c r="P371" s="99">
        <f t="shared" si="25"/>
        <v>0</v>
      </c>
      <c r="Q371" s="88" t="s">
        <v>225</v>
      </c>
      <c r="R371" s="651"/>
    </row>
    <row r="372" spans="1:18" ht="17.45" customHeight="1">
      <c r="A372" s="366"/>
      <c r="B372" s="76"/>
      <c r="C372" s="663" t="s">
        <v>654</v>
      </c>
      <c r="D372" s="525">
        <v>4216.5</v>
      </c>
      <c r="E372" s="451">
        <f t="shared" si="27"/>
        <v>0</v>
      </c>
      <c r="F372" s="662"/>
      <c r="G372" s="453">
        <f t="shared" si="28"/>
        <v>-4216.5</v>
      </c>
      <c r="H372" s="454">
        <f t="shared" si="29"/>
        <v>-100</v>
      </c>
      <c r="I372" s="400" t="s">
        <v>634</v>
      </c>
      <c r="J372" s="99">
        <v>0</v>
      </c>
      <c r="K372" s="126" t="s">
        <v>225</v>
      </c>
      <c r="L372" s="86" t="s">
        <v>46</v>
      </c>
      <c r="M372" s="85">
        <v>1</v>
      </c>
      <c r="N372" s="85" t="s">
        <v>231</v>
      </c>
      <c r="O372" s="100" t="s">
        <v>228</v>
      </c>
      <c r="P372" s="99">
        <f t="shared" si="25"/>
        <v>0</v>
      </c>
      <c r="Q372" s="88" t="s">
        <v>225</v>
      </c>
      <c r="R372" s="651"/>
    </row>
    <row r="373" spans="1:18" ht="17.45" customHeight="1">
      <c r="A373" s="366"/>
      <c r="B373" s="76"/>
      <c r="C373" s="663" t="s">
        <v>655</v>
      </c>
      <c r="D373" s="525">
        <v>4014</v>
      </c>
      <c r="E373" s="451">
        <f t="shared" si="27"/>
        <v>0</v>
      </c>
      <c r="F373" s="662"/>
      <c r="G373" s="453">
        <f t="shared" si="28"/>
        <v>-4014</v>
      </c>
      <c r="H373" s="454">
        <f t="shared" si="29"/>
        <v>-100</v>
      </c>
      <c r="I373" s="400" t="s">
        <v>634</v>
      </c>
      <c r="J373" s="99">
        <v>0</v>
      </c>
      <c r="K373" s="126" t="s">
        <v>225</v>
      </c>
      <c r="L373" s="86" t="s">
        <v>46</v>
      </c>
      <c r="M373" s="85">
        <v>1</v>
      </c>
      <c r="N373" s="85" t="s">
        <v>231</v>
      </c>
      <c r="O373" s="100" t="s">
        <v>228</v>
      </c>
      <c r="P373" s="99">
        <f t="shared" si="25"/>
        <v>0</v>
      </c>
      <c r="Q373" s="88" t="s">
        <v>225</v>
      </c>
      <c r="R373" s="651"/>
    </row>
    <row r="374" spans="1:18" ht="17.45" customHeight="1">
      <c r="A374" s="366"/>
      <c r="B374" s="76"/>
      <c r="C374" s="663" t="s">
        <v>656</v>
      </c>
      <c r="D374" s="525">
        <v>3729</v>
      </c>
      <c r="E374" s="451">
        <f t="shared" si="27"/>
        <v>0</v>
      </c>
      <c r="F374" s="662"/>
      <c r="G374" s="453">
        <f t="shared" si="28"/>
        <v>-3729</v>
      </c>
      <c r="H374" s="454">
        <f t="shared" si="29"/>
        <v>-100</v>
      </c>
      <c r="I374" s="400" t="s">
        <v>634</v>
      </c>
      <c r="J374" s="99">
        <v>0</v>
      </c>
      <c r="K374" s="126" t="s">
        <v>225</v>
      </c>
      <c r="L374" s="86" t="s">
        <v>46</v>
      </c>
      <c r="M374" s="85">
        <v>1</v>
      </c>
      <c r="N374" s="85" t="s">
        <v>231</v>
      </c>
      <c r="O374" s="100" t="s">
        <v>228</v>
      </c>
      <c r="P374" s="99">
        <f t="shared" si="25"/>
        <v>0</v>
      </c>
      <c r="Q374" s="88" t="s">
        <v>225</v>
      </c>
      <c r="R374" s="651"/>
    </row>
    <row r="375" spans="1:18" ht="17.45" customHeight="1">
      <c r="A375" s="366"/>
      <c r="B375" s="76"/>
      <c r="C375" s="663" t="s">
        <v>657</v>
      </c>
      <c r="D375" s="525">
        <v>3538</v>
      </c>
      <c r="E375" s="451">
        <f t="shared" si="27"/>
        <v>0</v>
      </c>
      <c r="F375" s="662"/>
      <c r="G375" s="453">
        <f t="shared" si="28"/>
        <v>-3538</v>
      </c>
      <c r="H375" s="454">
        <f t="shared" si="29"/>
        <v>-100</v>
      </c>
      <c r="I375" s="400" t="s">
        <v>634</v>
      </c>
      <c r="J375" s="99">
        <v>0</v>
      </c>
      <c r="K375" s="126" t="s">
        <v>225</v>
      </c>
      <c r="L375" s="86" t="s">
        <v>46</v>
      </c>
      <c r="M375" s="85">
        <v>1</v>
      </c>
      <c r="N375" s="85" t="s">
        <v>231</v>
      </c>
      <c r="O375" s="100" t="s">
        <v>228</v>
      </c>
      <c r="P375" s="99">
        <f t="shared" si="25"/>
        <v>0</v>
      </c>
      <c r="Q375" s="88" t="s">
        <v>225</v>
      </c>
      <c r="R375" s="651"/>
    </row>
    <row r="376" spans="1:18" ht="17.45" customHeight="1">
      <c r="A376" s="366"/>
      <c r="B376" s="76"/>
      <c r="C376" s="661" t="s">
        <v>658</v>
      </c>
      <c r="D376" s="525">
        <v>4365</v>
      </c>
      <c r="E376" s="451">
        <f t="shared" si="27"/>
        <v>0</v>
      </c>
      <c r="F376" s="662"/>
      <c r="G376" s="453">
        <f t="shared" si="28"/>
        <v>-4365</v>
      </c>
      <c r="H376" s="454">
        <f t="shared" si="29"/>
        <v>-100</v>
      </c>
      <c r="I376" s="400" t="s">
        <v>634</v>
      </c>
      <c r="J376" s="99">
        <v>0</v>
      </c>
      <c r="K376" s="126" t="s">
        <v>225</v>
      </c>
      <c r="L376" s="86" t="s">
        <v>46</v>
      </c>
      <c r="M376" s="85">
        <v>1</v>
      </c>
      <c r="N376" s="85" t="s">
        <v>231</v>
      </c>
      <c r="O376" s="100" t="s">
        <v>228</v>
      </c>
      <c r="P376" s="99">
        <f t="shared" si="25"/>
        <v>0</v>
      </c>
      <c r="Q376" s="88" t="s">
        <v>225</v>
      </c>
      <c r="R376" s="651"/>
    </row>
    <row r="377" spans="1:18" ht="17.45" customHeight="1">
      <c r="A377" s="366"/>
      <c r="B377" s="76"/>
      <c r="C377" s="661" t="s">
        <v>659</v>
      </c>
      <c r="D377" s="525">
        <v>5000</v>
      </c>
      <c r="E377" s="451">
        <f t="shared" si="27"/>
        <v>0</v>
      </c>
      <c r="F377" s="662"/>
      <c r="G377" s="453">
        <f t="shared" si="28"/>
        <v>-5000</v>
      </c>
      <c r="H377" s="454">
        <f t="shared" si="29"/>
        <v>-100</v>
      </c>
      <c r="I377" s="400" t="s">
        <v>634</v>
      </c>
      <c r="J377" s="99">
        <v>0</v>
      </c>
      <c r="K377" s="126" t="s">
        <v>225</v>
      </c>
      <c r="L377" s="86" t="s">
        <v>46</v>
      </c>
      <c r="M377" s="85">
        <v>1</v>
      </c>
      <c r="N377" s="85" t="s">
        <v>231</v>
      </c>
      <c r="O377" s="100" t="s">
        <v>228</v>
      </c>
      <c r="P377" s="99">
        <f t="shared" si="25"/>
        <v>0</v>
      </c>
      <c r="Q377" s="88" t="s">
        <v>225</v>
      </c>
      <c r="R377" s="651"/>
    </row>
    <row r="378" spans="1:18" ht="17.45" customHeight="1">
      <c r="A378" s="366"/>
      <c r="B378" s="76"/>
      <c r="C378" s="661" t="s">
        <v>660</v>
      </c>
      <c r="D378" s="525">
        <v>0</v>
      </c>
      <c r="E378" s="451">
        <f t="shared" si="27"/>
        <v>4860</v>
      </c>
      <c r="F378" s="662"/>
      <c r="G378" s="453">
        <f t="shared" si="28"/>
        <v>4860</v>
      </c>
      <c r="H378" s="454" t="s">
        <v>311</v>
      </c>
      <c r="I378" s="400" t="s">
        <v>634</v>
      </c>
      <c r="J378" s="99">
        <v>4860000</v>
      </c>
      <c r="K378" s="126" t="s">
        <v>225</v>
      </c>
      <c r="L378" s="86" t="s">
        <v>46</v>
      </c>
      <c r="M378" s="85">
        <v>1</v>
      </c>
      <c r="N378" s="85" t="s">
        <v>231</v>
      </c>
      <c r="O378" s="100" t="s">
        <v>228</v>
      </c>
      <c r="P378" s="99">
        <f t="shared" si="25"/>
        <v>4860000</v>
      </c>
      <c r="Q378" s="88" t="s">
        <v>225</v>
      </c>
      <c r="R378" s="651"/>
    </row>
    <row r="379" spans="1:18" ht="17.45" customHeight="1">
      <c r="A379" s="366"/>
      <c r="B379" s="76"/>
      <c r="C379" s="661" t="s">
        <v>661</v>
      </c>
      <c r="D379" s="525">
        <v>1056</v>
      </c>
      <c r="E379" s="451">
        <f t="shared" si="27"/>
        <v>0</v>
      </c>
      <c r="F379" s="662"/>
      <c r="G379" s="453">
        <f t="shared" si="28"/>
        <v>-1056</v>
      </c>
      <c r="H379" s="454">
        <f t="shared" si="29"/>
        <v>-100</v>
      </c>
      <c r="I379" s="400" t="s">
        <v>634</v>
      </c>
      <c r="J379" s="99">
        <v>0</v>
      </c>
      <c r="K379" s="126" t="s">
        <v>225</v>
      </c>
      <c r="L379" s="86" t="s">
        <v>46</v>
      </c>
      <c r="M379" s="85">
        <v>1</v>
      </c>
      <c r="N379" s="85" t="s">
        <v>231</v>
      </c>
      <c r="O379" s="100" t="s">
        <v>228</v>
      </c>
      <c r="P379" s="99">
        <f t="shared" si="25"/>
        <v>0</v>
      </c>
      <c r="Q379" s="88" t="s">
        <v>225</v>
      </c>
      <c r="R379" s="651"/>
    </row>
    <row r="380" spans="1:18" ht="17.45" customHeight="1">
      <c r="A380" s="366"/>
      <c r="B380" s="76"/>
      <c r="C380" s="661" t="s">
        <v>662</v>
      </c>
      <c r="D380" s="525">
        <v>3207</v>
      </c>
      <c r="E380" s="451">
        <f t="shared" si="27"/>
        <v>0</v>
      </c>
      <c r="F380" s="662"/>
      <c r="G380" s="453">
        <f t="shared" si="28"/>
        <v>-3207</v>
      </c>
      <c r="H380" s="454">
        <f t="shared" si="29"/>
        <v>-100</v>
      </c>
      <c r="I380" s="400" t="s">
        <v>634</v>
      </c>
      <c r="J380" s="99">
        <v>0</v>
      </c>
      <c r="K380" s="126" t="s">
        <v>225</v>
      </c>
      <c r="L380" s="86" t="s">
        <v>46</v>
      </c>
      <c r="M380" s="85">
        <v>1</v>
      </c>
      <c r="N380" s="85" t="s">
        <v>231</v>
      </c>
      <c r="O380" s="100" t="s">
        <v>228</v>
      </c>
      <c r="P380" s="99">
        <f t="shared" si="25"/>
        <v>0</v>
      </c>
      <c r="Q380" s="88" t="s">
        <v>225</v>
      </c>
      <c r="R380" s="651"/>
    </row>
    <row r="381" spans="1:18" ht="17.45" customHeight="1">
      <c r="A381" s="366"/>
      <c r="B381" s="76"/>
      <c r="C381" s="661" t="s">
        <v>663</v>
      </c>
      <c r="D381" s="525">
        <v>5000</v>
      </c>
      <c r="E381" s="451">
        <f t="shared" si="27"/>
        <v>0</v>
      </c>
      <c r="F381" s="662"/>
      <c r="G381" s="453">
        <f t="shared" si="28"/>
        <v>-5000</v>
      </c>
      <c r="H381" s="454">
        <f t="shared" si="29"/>
        <v>-100</v>
      </c>
      <c r="I381" s="400" t="s">
        <v>634</v>
      </c>
      <c r="J381" s="99">
        <v>0</v>
      </c>
      <c r="K381" s="126" t="s">
        <v>225</v>
      </c>
      <c r="L381" s="86" t="s">
        <v>46</v>
      </c>
      <c r="M381" s="85">
        <v>1</v>
      </c>
      <c r="N381" s="85" t="s">
        <v>231</v>
      </c>
      <c r="O381" s="100" t="s">
        <v>228</v>
      </c>
      <c r="P381" s="99">
        <f t="shared" si="25"/>
        <v>0</v>
      </c>
      <c r="Q381" s="88" t="s">
        <v>225</v>
      </c>
      <c r="R381" s="651"/>
    </row>
    <row r="382" spans="1:18" ht="17.45" customHeight="1">
      <c r="A382" s="366"/>
      <c r="B382" s="76"/>
      <c r="C382" s="648" t="s">
        <v>664</v>
      </c>
      <c r="D382" s="451">
        <v>5750</v>
      </c>
      <c r="E382" s="451">
        <f>P382/1000</f>
        <v>0</v>
      </c>
      <c r="F382" s="647"/>
      <c r="G382" s="453">
        <f>+E382-D382</f>
        <v>-5750</v>
      </c>
      <c r="H382" s="454">
        <f>+G382/D382*100</f>
        <v>-100</v>
      </c>
      <c r="I382" s="403" t="s">
        <v>634</v>
      </c>
      <c r="J382" s="249">
        <v>0</v>
      </c>
      <c r="K382" s="404" t="s">
        <v>225</v>
      </c>
      <c r="L382" s="251" t="s">
        <v>46</v>
      </c>
      <c r="M382" s="250">
        <v>1</v>
      </c>
      <c r="N382" s="250" t="s">
        <v>231</v>
      </c>
      <c r="O382" s="252" t="s">
        <v>228</v>
      </c>
      <c r="P382" s="249">
        <f>SUM(J382*M382)</f>
        <v>0</v>
      </c>
      <c r="Q382" s="253" t="s">
        <v>225</v>
      </c>
      <c r="R382" s="651"/>
    </row>
    <row r="383" spans="1:18" ht="17.45" customHeight="1">
      <c r="A383" s="503" t="s">
        <v>579</v>
      </c>
      <c r="B383" s="65" t="s">
        <v>580</v>
      </c>
      <c r="C383" s="665" t="s">
        <v>665</v>
      </c>
      <c r="D383" s="615">
        <v>770</v>
      </c>
      <c r="E383" s="653">
        <f t="shared" si="27"/>
        <v>0</v>
      </c>
      <c r="F383" s="666"/>
      <c r="G383" s="492">
        <f t="shared" si="28"/>
        <v>-770</v>
      </c>
      <c r="H383" s="493">
        <f t="shared" si="29"/>
        <v>-100</v>
      </c>
      <c r="I383" s="400" t="s">
        <v>634</v>
      </c>
      <c r="J383" s="99">
        <v>0</v>
      </c>
      <c r="K383" s="126" t="s">
        <v>225</v>
      </c>
      <c r="L383" s="86" t="s">
        <v>46</v>
      </c>
      <c r="M383" s="85">
        <v>1</v>
      </c>
      <c r="N383" s="85" t="s">
        <v>231</v>
      </c>
      <c r="O383" s="100" t="s">
        <v>228</v>
      </c>
      <c r="P383" s="99">
        <f t="shared" si="25"/>
        <v>0</v>
      </c>
      <c r="Q383" s="88" t="s">
        <v>225</v>
      </c>
      <c r="R383" s="651"/>
    </row>
    <row r="384" spans="1:18" ht="17.45" customHeight="1">
      <c r="A384" s="366"/>
      <c r="B384" s="76"/>
      <c r="C384" s="664" t="s">
        <v>666</v>
      </c>
      <c r="D384" s="525">
        <v>5000</v>
      </c>
      <c r="E384" s="451">
        <f t="shared" si="27"/>
        <v>5000</v>
      </c>
      <c r="F384" s="662"/>
      <c r="G384" s="453">
        <f t="shared" si="28"/>
        <v>0</v>
      </c>
      <c r="H384" s="454">
        <v>0</v>
      </c>
      <c r="I384" s="400" t="s">
        <v>634</v>
      </c>
      <c r="J384" s="99">
        <v>5000000</v>
      </c>
      <c r="K384" s="126" t="s">
        <v>225</v>
      </c>
      <c r="L384" s="86" t="s">
        <v>46</v>
      </c>
      <c r="M384" s="85">
        <v>1</v>
      </c>
      <c r="N384" s="85" t="s">
        <v>231</v>
      </c>
      <c r="O384" s="100" t="s">
        <v>228</v>
      </c>
      <c r="P384" s="99">
        <f t="shared" si="25"/>
        <v>5000000</v>
      </c>
      <c r="Q384" s="88" t="s">
        <v>225</v>
      </c>
      <c r="R384" s="651"/>
    </row>
    <row r="385" spans="1:35" ht="17.45" customHeight="1">
      <c r="A385" s="366"/>
      <c r="B385" s="76"/>
      <c r="C385" s="661" t="s">
        <v>667</v>
      </c>
      <c r="D385" s="525">
        <v>120</v>
      </c>
      <c r="E385" s="451">
        <f t="shared" si="27"/>
        <v>0</v>
      </c>
      <c r="F385" s="451" t="e">
        <f t="shared" si="27"/>
        <v>#VALUE!</v>
      </c>
      <c r="G385" s="453">
        <f t="shared" si="28"/>
        <v>-120</v>
      </c>
      <c r="H385" s="454">
        <f t="shared" si="29"/>
        <v>-100</v>
      </c>
      <c r="I385" s="400" t="s">
        <v>634</v>
      </c>
      <c r="J385" s="99">
        <v>0</v>
      </c>
      <c r="K385" s="126" t="s">
        <v>225</v>
      </c>
      <c r="L385" s="86" t="s">
        <v>46</v>
      </c>
      <c r="M385" s="85">
        <v>1</v>
      </c>
      <c r="N385" s="85" t="s">
        <v>231</v>
      </c>
      <c r="O385" s="100" t="s">
        <v>228</v>
      </c>
      <c r="P385" s="99">
        <f t="shared" si="25"/>
        <v>0</v>
      </c>
      <c r="Q385" s="88" t="s">
        <v>225</v>
      </c>
      <c r="R385" s="651"/>
    </row>
    <row r="386" spans="1:35" ht="17.45" customHeight="1">
      <c r="A386" s="366"/>
      <c r="B386" s="76"/>
      <c r="C386" s="661" t="s">
        <v>668</v>
      </c>
      <c r="D386" s="525">
        <v>120</v>
      </c>
      <c r="E386" s="451">
        <f t="shared" ref="E386:E399" si="30">P386/1000</f>
        <v>0</v>
      </c>
      <c r="F386" s="662"/>
      <c r="G386" s="453">
        <f t="shared" si="28"/>
        <v>-120</v>
      </c>
      <c r="H386" s="454">
        <f t="shared" si="29"/>
        <v>-100</v>
      </c>
      <c r="I386" s="400" t="s">
        <v>634</v>
      </c>
      <c r="J386" s="99">
        <v>0</v>
      </c>
      <c r="K386" s="126" t="s">
        <v>225</v>
      </c>
      <c r="L386" s="86" t="s">
        <v>46</v>
      </c>
      <c r="M386" s="85">
        <v>1</v>
      </c>
      <c r="N386" s="85" t="s">
        <v>231</v>
      </c>
      <c r="O386" s="100" t="s">
        <v>228</v>
      </c>
      <c r="P386" s="99">
        <f t="shared" si="25"/>
        <v>0</v>
      </c>
      <c r="Q386" s="88" t="s">
        <v>225</v>
      </c>
      <c r="R386" s="651"/>
    </row>
    <row r="387" spans="1:35" ht="17.45" customHeight="1">
      <c r="A387" s="366"/>
      <c r="B387" s="76"/>
      <c r="C387" s="661" t="s">
        <v>669</v>
      </c>
      <c r="D387" s="525">
        <v>3935</v>
      </c>
      <c r="E387" s="451">
        <f t="shared" si="30"/>
        <v>0</v>
      </c>
      <c r="F387" s="662"/>
      <c r="G387" s="453">
        <f t="shared" si="28"/>
        <v>-3935</v>
      </c>
      <c r="H387" s="454">
        <f t="shared" si="29"/>
        <v>-100</v>
      </c>
      <c r="I387" s="400" t="s">
        <v>634</v>
      </c>
      <c r="J387" s="99">
        <v>0</v>
      </c>
      <c r="K387" s="126" t="s">
        <v>225</v>
      </c>
      <c r="L387" s="86" t="s">
        <v>46</v>
      </c>
      <c r="M387" s="85">
        <v>1</v>
      </c>
      <c r="N387" s="85" t="s">
        <v>231</v>
      </c>
      <c r="O387" s="100" t="s">
        <v>228</v>
      </c>
      <c r="P387" s="99">
        <f>SUM(J387*M387)</f>
        <v>0</v>
      </c>
      <c r="Q387" s="88" t="s">
        <v>225</v>
      </c>
      <c r="R387" s="651"/>
    </row>
    <row r="388" spans="1:35" ht="17.45" customHeight="1">
      <c r="A388" s="366"/>
      <c r="B388" s="76"/>
      <c r="C388" s="661" t="s">
        <v>670</v>
      </c>
      <c r="D388" s="525">
        <v>10000</v>
      </c>
      <c r="E388" s="451">
        <f t="shared" si="30"/>
        <v>0</v>
      </c>
      <c r="F388" s="662"/>
      <c r="G388" s="453">
        <f t="shared" si="28"/>
        <v>-10000</v>
      </c>
      <c r="H388" s="454">
        <f t="shared" si="29"/>
        <v>-100</v>
      </c>
      <c r="I388" s="400" t="s">
        <v>634</v>
      </c>
      <c r="J388" s="99">
        <v>0</v>
      </c>
      <c r="K388" s="126" t="s">
        <v>225</v>
      </c>
      <c r="L388" s="86" t="s">
        <v>46</v>
      </c>
      <c r="M388" s="85">
        <v>1</v>
      </c>
      <c r="N388" s="85" t="s">
        <v>231</v>
      </c>
      <c r="O388" s="100" t="s">
        <v>228</v>
      </c>
      <c r="P388" s="99">
        <f t="shared" si="25"/>
        <v>0</v>
      </c>
      <c r="Q388" s="88" t="s">
        <v>225</v>
      </c>
      <c r="R388" s="651"/>
    </row>
    <row r="389" spans="1:35" ht="17.45" customHeight="1">
      <c r="A389" s="366"/>
      <c r="B389" s="76"/>
      <c r="C389" s="661" t="s">
        <v>671</v>
      </c>
      <c r="D389" s="525">
        <v>0</v>
      </c>
      <c r="E389" s="451">
        <f t="shared" si="30"/>
        <v>4650</v>
      </c>
      <c r="F389" s="662"/>
      <c r="G389" s="453">
        <f t="shared" si="28"/>
        <v>4650</v>
      </c>
      <c r="H389" s="454" t="s">
        <v>311</v>
      </c>
      <c r="I389" s="400" t="s">
        <v>634</v>
      </c>
      <c r="J389" s="99">
        <v>4650000</v>
      </c>
      <c r="K389" s="126" t="s">
        <v>225</v>
      </c>
      <c r="L389" s="86" t="s">
        <v>46</v>
      </c>
      <c r="M389" s="85">
        <v>1</v>
      </c>
      <c r="N389" s="85" t="s">
        <v>231</v>
      </c>
      <c r="O389" s="100" t="s">
        <v>228</v>
      </c>
      <c r="P389" s="99">
        <f t="shared" si="25"/>
        <v>4650000</v>
      </c>
      <c r="Q389" s="88" t="s">
        <v>225</v>
      </c>
      <c r="R389" s="651"/>
    </row>
    <row r="390" spans="1:35" ht="17.45" customHeight="1">
      <c r="A390" s="366"/>
      <c r="B390" s="76"/>
      <c r="C390" s="664" t="s">
        <v>672</v>
      </c>
      <c r="D390" s="525">
        <v>2000</v>
      </c>
      <c r="E390" s="451">
        <f t="shared" si="30"/>
        <v>0</v>
      </c>
      <c r="F390" s="662"/>
      <c r="G390" s="453">
        <f t="shared" si="28"/>
        <v>-2000</v>
      </c>
      <c r="H390" s="454">
        <f t="shared" si="29"/>
        <v>-100</v>
      </c>
      <c r="I390" s="400" t="s">
        <v>634</v>
      </c>
      <c r="J390" s="99">
        <v>0</v>
      </c>
      <c r="K390" s="126" t="s">
        <v>225</v>
      </c>
      <c r="L390" s="86" t="s">
        <v>46</v>
      </c>
      <c r="M390" s="85">
        <v>1</v>
      </c>
      <c r="N390" s="85" t="s">
        <v>231</v>
      </c>
      <c r="O390" s="100" t="s">
        <v>228</v>
      </c>
      <c r="P390" s="99">
        <f t="shared" si="25"/>
        <v>0</v>
      </c>
      <c r="Q390" s="88" t="s">
        <v>225</v>
      </c>
      <c r="R390" s="651"/>
    </row>
    <row r="391" spans="1:35" ht="17.45" customHeight="1">
      <c r="A391" s="366"/>
      <c r="B391" s="76"/>
      <c r="C391" s="648" t="s">
        <v>673</v>
      </c>
      <c r="D391" s="451">
        <v>6000</v>
      </c>
      <c r="E391" s="451">
        <f t="shared" si="30"/>
        <v>12000</v>
      </c>
      <c r="F391" s="662"/>
      <c r="G391" s="453">
        <f t="shared" si="28"/>
        <v>6000</v>
      </c>
      <c r="H391" s="454">
        <f t="shared" si="29"/>
        <v>100</v>
      </c>
      <c r="I391" s="400" t="s">
        <v>592</v>
      </c>
      <c r="J391" s="99">
        <v>12000000</v>
      </c>
      <c r="K391" s="126" t="s">
        <v>225</v>
      </c>
      <c r="L391" s="86" t="s">
        <v>46</v>
      </c>
      <c r="M391" s="85">
        <v>1</v>
      </c>
      <c r="N391" s="85" t="s">
        <v>231</v>
      </c>
      <c r="O391" s="100" t="s">
        <v>228</v>
      </c>
      <c r="P391" s="99">
        <f t="shared" si="25"/>
        <v>12000000</v>
      </c>
      <c r="Q391" s="88" t="s">
        <v>225</v>
      </c>
      <c r="R391" s="651"/>
    </row>
    <row r="392" spans="1:35" ht="17.45" customHeight="1">
      <c r="A392" s="366"/>
      <c r="B392" s="402"/>
      <c r="C392" s="648" t="s">
        <v>674</v>
      </c>
      <c r="D392" s="451">
        <v>0</v>
      </c>
      <c r="E392" s="451">
        <f t="shared" si="30"/>
        <v>5280</v>
      </c>
      <c r="F392" s="662"/>
      <c r="G392" s="453">
        <f t="shared" si="28"/>
        <v>5280</v>
      </c>
      <c r="H392" s="527" t="s">
        <v>311</v>
      </c>
      <c r="I392" s="403" t="s">
        <v>592</v>
      </c>
      <c r="J392" s="249">
        <v>440000</v>
      </c>
      <c r="K392" s="404" t="s">
        <v>225</v>
      </c>
      <c r="L392" s="251" t="s">
        <v>46</v>
      </c>
      <c r="M392" s="250">
        <v>12</v>
      </c>
      <c r="N392" s="250" t="s">
        <v>231</v>
      </c>
      <c r="O392" s="252" t="s">
        <v>228</v>
      </c>
      <c r="P392" s="249">
        <f>SUM(J392*M392)</f>
        <v>5280000</v>
      </c>
      <c r="Q392" s="253" t="s">
        <v>225</v>
      </c>
      <c r="R392" s="651"/>
    </row>
    <row r="393" spans="1:35" ht="21.75" customHeight="1">
      <c r="A393" s="639" t="s">
        <v>675</v>
      </c>
      <c r="B393" s="111" t="s">
        <v>220</v>
      </c>
      <c r="C393" s="171"/>
      <c r="D393" s="667">
        <f>SUM(D394:D399)</f>
        <v>3272638</v>
      </c>
      <c r="E393" s="668">
        <f>SUM(E394:E399)</f>
        <v>3826823.2390000001</v>
      </c>
      <c r="F393" s="668">
        <f>SUM(F395:F397)</f>
        <v>0</v>
      </c>
      <c r="G393" s="669">
        <f t="shared" si="28"/>
        <v>554185.23900000006</v>
      </c>
      <c r="H393" s="670">
        <f>+G393/D393*100</f>
        <v>16.933899777488374</v>
      </c>
      <c r="I393" s="407"/>
      <c r="J393" s="73"/>
      <c r="K393" s="130"/>
      <c r="L393" s="74"/>
      <c r="M393" s="74" t="s">
        <v>388</v>
      </c>
      <c r="N393" s="74"/>
      <c r="O393" s="74"/>
      <c r="P393" s="73">
        <f>SUM(P394,P398)</f>
        <v>3826823239</v>
      </c>
      <c r="Q393" s="63" t="s">
        <v>218</v>
      </c>
      <c r="R393" s="651"/>
    </row>
    <row r="394" spans="1:35" ht="18.75" customHeight="1">
      <c r="A394" s="671" t="s">
        <v>676</v>
      </c>
      <c r="B394" s="449" t="s">
        <v>677</v>
      </c>
      <c r="C394" s="672" t="s">
        <v>678</v>
      </c>
      <c r="D394" s="520">
        <v>3266757</v>
      </c>
      <c r="E394" s="673">
        <f>(P394/1000)</f>
        <v>3820942.4010000001</v>
      </c>
      <c r="F394" s="674"/>
      <c r="G394" s="377">
        <f>E394-D394</f>
        <v>554185.40100000007</v>
      </c>
      <c r="H394" s="379">
        <f>G394/D394*100</f>
        <v>16.96439009696773</v>
      </c>
      <c r="I394" s="392"/>
      <c r="J394" s="73"/>
      <c r="K394" s="130"/>
      <c r="L394" s="74"/>
      <c r="M394" s="74"/>
      <c r="N394" s="74"/>
      <c r="O394" s="74"/>
      <c r="P394" s="73">
        <f>SUM(P395:P397)</f>
        <v>3820942401</v>
      </c>
      <c r="Q394" s="63" t="s">
        <v>218</v>
      </c>
    </row>
    <row r="395" spans="1:35" ht="16.5" customHeight="1">
      <c r="A395" s="366"/>
      <c r="B395" s="675"/>
      <c r="C395" s="676"/>
      <c r="D395" s="677"/>
      <c r="E395" s="678"/>
      <c r="F395" s="674"/>
      <c r="G395" s="382"/>
      <c r="H395" s="384"/>
      <c r="I395" s="679" t="s">
        <v>679</v>
      </c>
      <c r="J395" s="99">
        <v>1183581993</v>
      </c>
      <c r="K395" s="126" t="s">
        <v>103</v>
      </c>
      <c r="L395" s="86" t="s">
        <v>46</v>
      </c>
      <c r="M395" s="85">
        <v>1</v>
      </c>
      <c r="N395" s="85" t="s">
        <v>187</v>
      </c>
      <c r="O395" s="100" t="s">
        <v>102</v>
      </c>
      <c r="P395" s="99">
        <f>+J395*M395</f>
        <v>1183581993</v>
      </c>
      <c r="Q395" s="88" t="s">
        <v>103</v>
      </c>
    </row>
    <row r="396" spans="1:35" ht="16.5" customHeight="1">
      <c r="A396" s="366"/>
      <c r="B396" s="675"/>
      <c r="C396" s="676"/>
      <c r="D396" s="677"/>
      <c r="E396" s="678"/>
      <c r="F396" s="680"/>
      <c r="G396" s="382"/>
      <c r="H396" s="384"/>
      <c r="I396" s="681" t="s">
        <v>680</v>
      </c>
      <c r="J396" s="99">
        <v>750042840</v>
      </c>
      <c r="K396" s="126" t="s">
        <v>103</v>
      </c>
      <c r="L396" s="86" t="s">
        <v>46</v>
      </c>
      <c r="M396" s="85">
        <v>1</v>
      </c>
      <c r="N396" s="85" t="s">
        <v>187</v>
      </c>
      <c r="O396" s="100" t="s">
        <v>102</v>
      </c>
      <c r="P396" s="99">
        <f>+J396*M396</f>
        <v>750042840</v>
      </c>
      <c r="Q396" s="88" t="s">
        <v>103</v>
      </c>
    </row>
    <row r="397" spans="1:35" ht="16.5" customHeight="1">
      <c r="A397" s="366"/>
      <c r="B397" s="675"/>
      <c r="C397" s="682"/>
      <c r="D397" s="521"/>
      <c r="E397" s="683"/>
      <c r="F397" s="490"/>
      <c r="G397" s="387"/>
      <c r="H397" s="391"/>
      <c r="I397" s="684" t="s">
        <v>681</v>
      </c>
      <c r="J397" s="685">
        <v>1887317568</v>
      </c>
      <c r="K397" s="404" t="s">
        <v>103</v>
      </c>
      <c r="L397" s="251" t="s">
        <v>46</v>
      </c>
      <c r="M397" s="250">
        <v>1</v>
      </c>
      <c r="N397" s="250" t="s">
        <v>187</v>
      </c>
      <c r="O397" s="252" t="s">
        <v>102</v>
      </c>
      <c r="P397" s="249">
        <f>+J397*M397</f>
        <v>1887317568</v>
      </c>
      <c r="Q397" s="253" t="s">
        <v>103</v>
      </c>
    </row>
    <row r="398" spans="1:35" ht="16.5" customHeight="1">
      <c r="A398" s="366"/>
      <c r="B398" s="675"/>
      <c r="C398" s="101" t="s">
        <v>682</v>
      </c>
      <c r="D398" s="686">
        <v>5881</v>
      </c>
      <c r="E398" s="376">
        <f>P398/1000</f>
        <v>5880.8379999999997</v>
      </c>
      <c r="F398" s="687"/>
      <c r="G398" s="377">
        <f>E398-D398</f>
        <v>-0.16200000000026193</v>
      </c>
      <c r="H398" s="379">
        <f>G398/D398*100</f>
        <v>-2.7546335657245694E-3</v>
      </c>
      <c r="I398" s="392"/>
      <c r="J398" s="108"/>
      <c r="K398" s="130"/>
      <c r="L398" s="107"/>
      <c r="M398" s="74" t="s">
        <v>224</v>
      </c>
      <c r="N398" s="74"/>
      <c r="O398" s="74"/>
      <c r="P398" s="73">
        <f>SUM(P399:P399)</f>
        <v>5880838</v>
      </c>
      <c r="Q398" s="63" t="s">
        <v>225</v>
      </c>
    </row>
    <row r="399" spans="1:35" ht="16.5" customHeight="1" thickBot="1">
      <c r="A399" s="688"/>
      <c r="B399" s="689"/>
      <c r="C399" s="690"/>
      <c r="D399" s="691"/>
      <c r="E399" s="692"/>
      <c r="F399" s="693"/>
      <c r="G399" s="694"/>
      <c r="H399" s="695"/>
      <c r="I399" s="696" t="s">
        <v>683</v>
      </c>
      <c r="J399" s="697">
        <v>5880838</v>
      </c>
      <c r="K399" s="698" t="s">
        <v>103</v>
      </c>
      <c r="L399" s="320" t="s">
        <v>46</v>
      </c>
      <c r="M399" s="319">
        <v>1</v>
      </c>
      <c r="N399" s="319" t="s">
        <v>233</v>
      </c>
      <c r="O399" s="321" t="s">
        <v>102</v>
      </c>
      <c r="P399" s="699">
        <f t="shared" ref="P399:P404" si="31">+J399*M399</f>
        <v>5880838</v>
      </c>
      <c r="Q399" s="322" t="s">
        <v>103</v>
      </c>
    </row>
    <row r="400" spans="1:35" hidden="1">
      <c r="A400" s="700" t="s">
        <v>684</v>
      </c>
      <c r="B400" s="701" t="s">
        <v>685</v>
      </c>
      <c r="C400" s="702" t="s">
        <v>686</v>
      </c>
      <c r="D400" s="703"/>
      <c r="E400" s="703">
        <f>+P400/1000</f>
        <v>0</v>
      </c>
      <c r="F400" s="704">
        <f>+E400-D400</f>
        <v>0</v>
      </c>
      <c r="G400" s="492">
        <f>+E400-D400</f>
        <v>0</v>
      </c>
      <c r="H400" s="705" t="e">
        <f>+G400/D400*100</f>
        <v>#DIV/0!</v>
      </c>
      <c r="I400" s="706" t="s">
        <v>687</v>
      </c>
      <c r="J400" s="472"/>
      <c r="K400" s="404" t="s">
        <v>103</v>
      </c>
      <c r="L400" s="251" t="s">
        <v>46</v>
      </c>
      <c r="M400" s="250">
        <v>1</v>
      </c>
      <c r="N400" s="250" t="s">
        <v>187</v>
      </c>
      <c r="O400" s="252" t="s">
        <v>102</v>
      </c>
      <c r="P400" s="472">
        <f t="shared" si="31"/>
        <v>0</v>
      </c>
      <c r="Q400" s="253" t="s">
        <v>103</v>
      </c>
      <c r="R400" s="2"/>
      <c r="S400" s="3"/>
      <c r="AE400" s="2"/>
      <c r="AF400" s="3"/>
      <c r="AI400" s="334"/>
    </row>
    <row r="401" spans="1:35" hidden="1">
      <c r="A401" s="700"/>
      <c r="B401" s="76"/>
      <c r="C401" s="707" t="s">
        <v>688</v>
      </c>
      <c r="D401" s="708"/>
      <c r="E401" s="708">
        <f>+P401/1000</f>
        <v>0</v>
      </c>
      <c r="F401" s="709">
        <f>+E401-D401</f>
        <v>0</v>
      </c>
      <c r="G401" s="453">
        <f>+E401-D401</f>
        <v>0</v>
      </c>
      <c r="H401" s="710" t="e">
        <f>+G401/D401*100</f>
        <v>#DIV/0!</v>
      </c>
      <c r="I401" s="711" t="s">
        <v>689</v>
      </c>
      <c r="J401" s="291"/>
      <c r="K401" s="117" t="s">
        <v>103</v>
      </c>
      <c r="L401" s="289" t="s">
        <v>46</v>
      </c>
      <c r="M401" s="118">
        <v>1</v>
      </c>
      <c r="N401" s="118" t="s">
        <v>187</v>
      </c>
      <c r="O401" s="290" t="s">
        <v>102</v>
      </c>
      <c r="P401" s="291">
        <f t="shared" si="31"/>
        <v>0</v>
      </c>
      <c r="Q401" s="169" t="s">
        <v>103</v>
      </c>
      <c r="R401" s="2"/>
      <c r="S401" s="3"/>
      <c r="AE401" s="2"/>
      <c r="AF401" s="3"/>
      <c r="AI401" s="334"/>
    </row>
    <row r="402" spans="1:35" ht="18" hidden="1" thickBot="1">
      <c r="A402" s="700"/>
      <c r="B402" s="76"/>
      <c r="C402" s="712" t="s">
        <v>690</v>
      </c>
      <c r="D402" s="708"/>
      <c r="E402" s="708">
        <f>+P402/1000</f>
        <v>0</v>
      </c>
      <c r="F402" s="713">
        <f>+E402-D402</f>
        <v>0</v>
      </c>
      <c r="G402" s="453">
        <f>+E402-D402</f>
        <v>0</v>
      </c>
      <c r="H402" s="710" t="e">
        <f>+G402/D402*100</f>
        <v>#DIV/0!</v>
      </c>
      <c r="I402" s="714" t="s">
        <v>322</v>
      </c>
      <c r="J402" s="108"/>
      <c r="K402" s="130" t="s">
        <v>103</v>
      </c>
      <c r="L402" s="107" t="s">
        <v>46</v>
      </c>
      <c r="M402" s="74">
        <v>1</v>
      </c>
      <c r="N402" s="74" t="s">
        <v>187</v>
      </c>
      <c r="O402" s="290" t="s">
        <v>102</v>
      </c>
      <c r="P402" s="291">
        <f t="shared" si="31"/>
        <v>0</v>
      </c>
      <c r="Q402" s="169" t="s">
        <v>103</v>
      </c>
      <c r="R402" s="2"/>
      <c r="S402" s="3"/>
      <c r="AE402" s="2"/>
      <c r="AF402" s="3"/>
      <c r="AI402" s="334"/>
    </row>
    <row r="403" spans="1:35" ht="18" hidden="1" thickBot="1">
      <c r="A403" s="547"/>
      <c r="B403" s="715"/>
      <c r="C403" s="716" t="s">
        <v>691</v>
      </c>
      <c r="D403" s="708"/>
      <c r="E403" s="708">
        <f>+P403/1000</f>
        <v>0</v>
      </c>
      <c r="F403" s="713">
        <f>+E403-D403</f>
        <v>0</v>
      </c>
      <c r="G403" s="453">
        <f>+E403-D403</f>
        <v>0</v>
      </c>
      <c r="H403" s="710" t="e">
        <f>+G403/D403*100</f>
        <v>#DIV/0!</v>
      </c>
      <c r="I403" s="714" t="s">
        <v>692</v>
      </c>
      <c r="J403" s="108"/>
      <c r="K403" s="130" t="s">
        <v>103</v>
      </c>
      <c r="L403" s="107" t="s">
        <v>46</v>
      </c>
      <c r="M403" s="74">
        <v>1</v>
      </c>
      <c r="N403" s="74" t="s">
        <v>187</v>
      </c>
      <c r="O403" s="290" t="s">
        <v>102</v>
      </c>
      <c r="P403" s="291">
        <f t="shared" si="31"/>
        <v>0</v>
      </c>
      <c r="Q403" s="169" t="s">
        <v>103</v>
      </c>
    </row>
    <row r="404" spans="1:35" ht="18" hidden="1" thickBot="1">
      <c r="A404" s="717"/>
      <c r="B404" s="718"/>
      <c r="C404" s="719" t="s">
        <v>693</v>
      </c>
      <c r="D404" s="720"/>
      <c r="E404" s="708">
        <f>+P404/1000</f>
        <v>0</v>
      </c>
      <c r="F404" s="713">
        <f>+E404-D404</f>
        <v>0</v>
      </c>
      <c r="G404" s="453">
        <f>+E404-D404</f>
        <v>0</v>
      </c>
      <c r="H404" s="721" t="e">
        <f>+G404/D404*100</f>
        <v>#DIV/0!</v>
      </c>
      <c r="I404" s="722" t="s">
        <v>694</v>
      </c>
      <c r="J404" s="723"/>
      <c r="K404" s="724" t="s">
        <v>103</v>
      </c>
      <c r="L404" s="725" t="s">
        <v>46</v>
      </c>
      <c r="M404" s="726">
        <v>1</v>
      </c>
      <c r="N404" s="726" t="s">
        <v>187</v>
      </c>
      <c r="O404" s="727" t="s">
        <v>102</v>
      </c>
      <c r="P404" s="723">
        <f t="shared" si="31"/>
        <v>0</v>
      </c>
      <c r="Q404" s="728" t="s">
        <v>103</v>
      </c>
    </row>
    <row r="405" spans="1:35">
      <c r="A405" s="729"/>
      <c r="B405" s="528"/>
      <c r="C405" s="528"/>
      <c r="D405" s="730"/>
      <c r="E405" s="729"/>
      <c r="G405" s="731"/>
      <c r="H405" s="732"/>
      <c r="I405" s="733"/>
      <c r="J405" s="99"/>
      <c r="K405" s="126"/>
      <c r="L405" s="85"/>
      <c r="M405" s="85"/>
      <c r="N405" s="85"/>
      <c r="O405" s="85"/>
      <c r="P405" s="99"/>
      <c r="Q405" s="126"/>
    </row>
    <row r="406" spans="1:35">
      <c r="A406" s="729"/>
      <c r="B406" s="528"/>
      <c r="C406" s="528"/>
      <c r="D406" s="730"/>
      <c r="E406" s="729"/>
      <c r="G406" s="731"/>
      <c r="H406" s="732"/>
      <c r="I406" s="734"/>
      <c r="J406" s="99"/>
      <c r="K406" s="126"/>
      <c r="L406" s="85"/>
      <c r="M406" s="85"/>
      <c r="N406" s="85"/>
      <c r="O406" s="85"/>
      <c r="P406" s="99"/>
      <c r="Q406" s="126"/>
    </row>
    <row r="407" spans="1:35" ht="9.75" customHeight="1">
      <c r="A407" s="729"/>
      <c r="G407" s="731"/>
      <c r="H407" s="732"/>
      <c r="I407" s="406"/>
    </row>
    <row r="408" spans="1:35">
      <c r="G408" s="731"/>
      <c r="H408" s="732"/>
      <c r="I408" s="406"/>
    </row>
    <row r="410" spans="1:35">
      <c r="I410" s="735"/>
    </row>
    <row r="411" spans="1:35">
      <c r="I411" s="735"/>
    </row>
    <row r="412" spans="1:35">
      <c r="I412" s="735">
        <f>+I410-I411</f>
        <v>0</v>
      </c>
    </row>
  </sheetData>
  <mergeCells count="470">
    <mergeCell ref="G394:G397"/>
    <mergeCell ref="H394:H397"/>
    <mergeCell ref="C398:C399"/>
    <mergeCell ref="D398:D399"/>
    <mergeCell ref="E398:E399"/>
    <mergeCell ref="G398:G399"/>
    <mergeCell ref="H398:H399"/>
    <mergeCell ref="B308:C308"/>
    <mergeCell ref="B393:C393"/>
    <mergeCell ref="B394:B399"/>
    <mergeCell ref="C394:C397"/>
    <mergeCell ref="D394:D397"/>
    <mergeCell ref="E394:E397"/>
    <mergeCell ref="M304:O304"/>
    <mergeCell ref="C306:C307"/>
    <mergeCell ref="D306:D307"/>
    <mergeCell ref="E306:E307"/>
    <mergeCell ref="F306:F307"/>
    <mergeCell ref="G306:G307"/>
    <mergeCell ref="H306:H307"/>
    <mergeCell ref="M306:O306"/>
    <mergeCell ref="B303:C303"/>
    <mergeCell ref="C304:C305"/>
    <mergeCell ref="D304:D305"/>
    <mergeCell ref="E304:E305"/>
    <mergeCell ref="G304:G305"/>
    <mergeCell ref="H304:H305"/>
    <mergeCell ref="M297:O297"/>
    <mergeCell ref="B299:C299"/>
    <mergeCell ref="C300:C302"/>
    <mergeCell ref="D300:D302"/>
    <mergeCell ref="E300:E302"/>
    <mergeCell ref="G300:G302"/>
    <mergeCell ref="H300:H302"/>
    <mergeCell ref="M300:O300"/>
    <mergeCell ref="C297:C298"/>
    <mergeCell ref="D297:D298"/>
    <mergeCell ref="E297:E298"/>
    <mergeCell ref="F297:F298"/>
    <mergeCell ref="G297:G298"/>
    <mergeCell ref="H297:H298"/>
    <mergeCell ref="M283:O283"/>
    <mergeCell ref="C292:C295"/>
    <mergeCell ref="D292:D295"/>
    <mergeCell ref="E292:E295"/>
    <mergeCell ref="F292:F295"/>
    <mergeCell ref="G292:G295"/>
    <mergeCell ref="H292:H295"/>
    <mergeCell ref="M292:O292"/>
    <mergeCell ref="C283:C291"/>
    <mergeCell ref="D283:D291"/>
    <mergeCell ref="E283:E291"/>
    <mergeCell ref="F283:F291"/>
    <mergeCell ref="G283:G291"/>
    <mergeCell ref="H283:H291"/>
    <mergeCell ref="M271:O271"/>
    <mergeCell ref="C279:C282"/>
    <mergeCell ref="D279:D282"/>
    <mergeCell ref="E279:E282"/>
    <mergeCell ref="F279:F282"/>
    <mergeCell ref="G279:G282"/>
    <mergeCell ref="H279:H282"/>
    <mergeCell ref="M279:O279"/>
    <mergeCell ref="C271:C278"/>
    <mergeCell ref="D271:D278"/>
    <mergeCell ref="E271:E278"/>
    <mergeCell ref="F271:F278"/>
    <mergeCell ref="G271:G278"/>
    <mergeCell ref="H271:H278"/>
    <mergeCell ref="M260:O260"/>
    <mergeCell ref="C265:C269"/>
    <mergeCell ref="D265:D269"/>
    <mergeCell ref="E265:E269"/>
    <mergeCell ref="F265:F269"/>
    <mergeCell ref="G265:G269"/>
    <mergeCell ref="H265:H269"/>
    <mergeCell ref="M265:O265"/>
    <mergeCell ref="C260:C264"/>
    <mergeCell ref="D260:D264"/>
    <mergeCell ref="E260:E264"/>
    <mergeCell ref="F260:F264"/>
    <mergeCell ref="G260:G264"/>
    <mergeCell ref="H260:H264"/>
    <mergeCell ref="M253:O253"/>
    <mergeCell ref="C257:C258"/>
    <mergeCell ref="D257:D258"/>
    <mergeCell ref="E257:E258"/>
    <mergeCell ref="F257:F258"/>
    <mergeCell ref="G257:G258"/>
    <mergeCell ref="H257:H258"/>
    <mergeCell ref="M257:O257"/>
    <mergeCell ref="C253:C256"/>
    <mergeCell ref="D253:D256"/>
    <mergeCell ref="E253:E256"/>
    <mergeCell ref="F253:F256"/>
    <mergeCell ref="G253:G256"/>
    <mergeCell ref="H253:H256"/>
    <mergeCell ref="M240:O240"/>
    <mergeCell ref="C249:C252"/>
    <mergeCell ref="D249:D252"/>
    <mergeCell ref="E249:E252"/>
    <mergeCell ref="F249:F252"/>
    <mergeCell ref="G249:G252"/>
    <mergeCell ref="H249:H252"/>
    <mergeCell ref="M249:O249"/>
    <mergeCell ref="E235:E238"/>
    <mergeCell ref="G235:G238"/>
    <mergeCell ref="H235:H238"/>
    <mergeCell ref="M235:O235"/>
    <mergeCell ref="C240:C248"/>
    <mergeCell ref="D240:D248"/>
    <mergeCell ref="E240:E248"/>
    <mergeCell ref="F240:F245"/>
    <mergeCell ref="G240:G248"/>
    <mergeCell ref="H240:H248"/>
    <mergeCell ref="M226:O226"/>
    <mergeCell ref="C231:C234"/>
    <mergeCell ref="D231:D234"/>
    <mergeCell ref="E231:E234"/>
    <mergeCell ref="F231:F235"/>
    <mergeCell ref="G231:G234"/>
    <mergeCell ref="H231:H234"/>
    <mergeCell ref="M231:O231"/>
    <mergeCell ref="C235:C238"/>
    <mergeCell ref="D235:D238"/>
    <mergeCell ref="C226:C230"/>
    <mergeCell ref="D226:D230"/>
    <mergeCell ref="E226:E230"/>
    <mergeCell ref="F226:F228"/>
    <mergeCell ref="G226:G230"/>
    <mergeCell ref="H226:H230"/>
    <mergeCell ref="C223:C224"/>
    <mergeCell ref="D223:D224"/>
    <mergeCell ref="E223:E224"/>
    <mergeCell ref="G223:G224"/>
    <mergeCell ref="H223:H224"/>
    <mergeCell ref="M223:O223"/>
    <mergeCell ref="M214:O214"/>
    <mergeCell ref="C217:C222"/>
    <mergeCell ref="D217:D222"/>
    <mergeCell ref="E217:E222"/>
    <mergeCell ref="F217:F221"/>
    <mergeCell ref="G217:G222"/>
    <mergeCell ref="H217:H222"/>
    <mergeCell ref="M217:O217"/>
    <mergeCell ref="C214:C216"/>
    <mergeCell ref="D214:D216"/>
    <mergeCell ref="E214:E216"/>
    <mergeCell ref="F214:F216"/>
    <mergeCell ref="G214:G216"/>
    <mergeCell ref="H214:H216"/>
    <mergeCell ref="M207:O207"/>
    <mergeCell ref="C210:C213"/>
    <mergeCell ref="D210:D213"/>
    <mergeCell ref="E210:E213"/>
    <mergeCell ref="F210:F213"/>
    <mergeCell ref="G210:G213"/>
    <mergeCell ref="H210:H213"/>
    <mergeCell ref="M210:O210"/>
    <mergeCell ref="C207:C208"/>
    <mergeCell ref="D207:D208"/>
    <mergeCell ref="E207:E208"/>
    <mergeCell ref="F207:F208"/>
    <mergeCell ref="G207:G208"/>
    <mergeCell ref="H207:H208"/>
    <mergeCell ref="M196:O196"/>
    <mergeCell ref="C203:C206"/>
    <mergeCell ref="D203:D206"/>
    <mergeCell ref="E203:E206"/>
    <mergeCell ref="F203:F206"/>
    <mergeCell ref="G203:G206"/>
    <mergeCell ref="H203:H206"/>
    <mergeCell ref="M203:O203"/>
    <mergeCell ref="C196:C202"/>
    <mergeCell ref="D196:D202"/>
    <mergeCell ref="E196:E202"/>
    <mergeCell ref="F196:F202"/>
    <mergeCell ref="G196:G202"/>
    <mergeCell ref="H196:H202"/>
    <mergeCell ref="M189:O189"/>
    <mergeCell ref="C192:C194"/>
    <mergeCell ref="D192:D194"/>
    <mergeCell ref="E192:E194"/>
    <mergeCell ref="F192:F194"/>
    <mergeCell ref="G192:G194"/>
    <mergeCell ref="H192:H194"/>
    <mergeCell ref="M192:O192"/>
    <mergeCell ref="C189:C191"/>
    <mergeCell ref="D189:D191"/>
    <mergeCell ref="E189:E191"/>
    <mergeCell ref="F189:F191"/>
    <mergeCell ref="G189:G191"/>
    <mergeCell ref="H189:H191"/>
    <mergeCell ref="M158:O158"/>
    <mergeCell ref="C159:C188"/>
    <mergeCell ref="D159:D188"/>
    <mergeCell ref="E159:E188"/>
    <mergeCell ref="F159:F186"/>
    <mergeCell ref="G159:G188"/>
    <mergeCell ref="H159:H188"/>
    <mergeCell ref="M159:O159"/>
    <mergeCell ref="I170:N170"/>
    <mergeCell ref="I183:J183"/>
    <mergeCell ref="M151:O151"/>
    <mergeCell ref="C156:C157"/>
    <mergeCell ref="D156:D157"/>
    <mergeCell ref="E156:E157"/>
    <mergeCell ref="G156:G157"/>
    <mergeCell ref="H156:H157"/>
    <mergeCell ref="M156:O156"/>
    <mergeCell ref="C151:C155"/>
    <mergeCell ref="D151:D155"/>
    <mergeCell ref="E151:E155"/>
    <mergeCell ref="F151:F152"/>
    <mergeCell ref="G151:G155"/>
    <mergeCell ref="H151:H155"/>
    <mergeCell ref="M143:O143"/>
    <mergeCell ref="C148:C150"/>
    <mergeCell ref="D148:D150"/>
    <mergeCell ref="E148:E150"/>
    <mergeCell ref="F148:F150"/>
    <mergeCell ref="G148:G150"/>
    <mergeCell ref="H148:H150"/>
    <mergeCell ref="M148:O148"/>
    <mergeCell ref="C143:C146"/>
    <mergeCell ref="D143:D146"/>
    <mergeCell ref="E143:E146"/>
    <mergeCell ref="F143:F146"/>
    <mergeCell ref="G143:G146"/>
    <mergeCell ref="H143:H146"/>
    <mergeCell ref="M130:O130"/>
    <mergeCell ref="C133:C141"/>
    <mergeCell ref="D133:D141"/>
    <mergeCell ref="E133:E141"/>
    <mergeCell ref="F133:F140"/>
    <mergeCell ref="G133:G141"/>
    <mergeCell ref="H133:H141"/>
    <mergeCell ref="M133:O133"/>
    <mergeCell ref="C130:C131"/>
    <mergeCell ref="D130:D131"/>
    <mergeCell ref="E130:E131"/>
    <mergeCell ref="F130:F131"/>
    <mergeCell ref="G130:G131"/>
    <mergeCell ref="H130:H131"/>
    <mergeCell ref="M126:O126"/>
    <mergeCell ref="C128:C129"/>
    <mergeCell ref="D128:D129"/>
    <mergeCell ref="E128:E129"/>
    <mergeCell ref="F128:F129"/>
    <mergeCell ref="G128:G129"/>
    <mergeCell ref="H128:H129"/>
    <mergeCell ref="M128:O128"/>
    <mergeCell ref="C126:C127"/>
    <mergeCell ref="D126:D127"/>
    <mergeCell ref="E126:E127"/>
    <mergeCell ref="F126:F127"/>
    <mergeCell ref="G126:G127"/>
    <mergeCell ref="H126:H127"/>
    <mergeCell ref="H118:H122"/>
    <mergeCell ref="M118:O118"/>
    <mergeCell ref="C123:C125"/>
    <mergeCell ref="D123:D125"/>
    <mergeCell ref="E123:E125"/>
    <mergeCell ref="F123:F125"/>
    <mergeCell ref="G123:G125"/>
    <mergeCell ref="H123:H125"/>
    <mergeCell ref="M123:O123"/>
    <mergeCell ref="B117:B119"/>
    <mergeCell ref="C118:C122"/>
    <mergeCell ref="D118:D122"/>
    <mergeCell ref="E118:E122"/>
    <mergeCell ref="F118:F122"/>
    <mergeCell ref="G118:G122"/>
    <mergeCell ref="M112:O112"/>
    <mergeCell ref="C115:C116"/>
    <mergeCell ref="D115:D116"/>
    <mergeCell ref="E115:E116"/>
    <mergeCell ref="F115:F116"/>
    <mergeCell ref="G115:G116"/>
    <mergeCell ref="H115:H116"/>
    <mergeCell ref="M115:O115"/>
    <mergeCell ref="C112:C114"/>
    <mergeCell ref="D112:D114"/>
    <mergeCell ref="E112:E114"/>
    <mergeCell ref="F112:F114"/>
    <mergeCell ref="G112:G114"/>
    <mergeCell ref="H112:H114"/>
    <mergeCell ref="M104:O104"/>
    <mergeCell ref="C108:C110"/>
    <mergeCell ref="D108:D110"/>
    <mergeCell ref="E108:E110"/>
    <mergeCell ref="F108:F110"/>
    <mergeCell ref="G108:G110"/>
    <mergeCell ref="H108:H110"/>
    <mergeCell ref="M108:O108"/>
    <mergeCell ref="C104:C107"/>
    <mergeCell ref="D104:D107"/>
    <mergeCell ref="E104:E107"/>
    <mergeCell ref="F104:F107"/>
    <mergeCell ref="G104:G107"/>
    <mergeCell ref="H104:H107"/>
    <mergeCell ref="M97:O97"/>
    <mergeCell ref="M99:O99"/>
    <mergeCell ref="M100:O100"/>
    <mergeCell ref="C101:C103"/>
    <mergeCell ref="D101:D103"/>
    <mergeCell ref="E101:E103"/>
    <mergeCell ref="F101:F103"/>
    <mergeCell ref="G101:G103"/>
    <mergeCell ref="H101:H103"/>
    <mergeCell ref="M101:O101"/>
    <mergeCell ref="C97:C98"/>
    <mergeCell ref="D97:D98"/>
    <mergeCell ref="E97:E98"/>
    <mergeCell ref="F97:F98"/>
    <mergeCell ref="G97:G98"/>
    <mergeCell ref="H97:H98"/>
    <mergeCell ref="M89:O89"/>
    <mergeCell ref="C93:C96"/>
    <mergeCell ref="D93:D96"/>
    <mergeCell ref="E93:E96"/>
    <mergeCell ref="F93:F96"/>
    <mergeCell ref="G93:G96"/>
    <mergeCell ref="H93:H96"/>
    <mergeCell ref="M93:O93"/>
    <mergeCell ref="C89:C92"/>
    <mergeCell ref="D89:D92"/>
    <mergeCell ref="E89:E92"/>
    <mergeCell ref="F89:F92"/>
    <mergeCell ref="G89:G92"/>
    <mergeCell ref="H89:H92"/>
    <mergeCell ref="B84:C84"/>
    <mergeCell ref="B85:B87"/>
    <mergeCell ref="M85:O85"/>
    <mergeCell ref="C86:C88"/>
    <mergeCell ref="D86:D88"/>
    <mergeCell ref="E86:E88"/>
    <mergeCell ref="F86:F88"/>
    <mergeCell ref="G86:G88"/>
    <mergeCell ref="H86:H88"/>
    <mergeCell ref="M86:O86"/>
    <mergeCell ref="C82:C83"/>
    <mergeCell ref="D82:D83"/>
    <mergeCell ref="E82:E83"/>
    <mergeCell ref="F82:F83"/>
    <mergeCell ref="G82:G83"/>
    <mergeCell ref="H82:H83"/>
    <mergeCell ref="C80:C81"/>
    <mergeCell ref="D80:D81"/>
    <mergeCell ref="E80:E81"/>
    <mergeCell ref="F80:F81"/>
    <mergeCell ref="G80:G81"/>
    <mergeCell ref="H80:H81"/>
    <mergeCell ref="M74:O74"/>
    <mergeCell ref="B77:C77"/>
    <mergeCell ref="C78:C79"/>
    <mergeCell ref="D78:D79"/>
    <mergeCell ref="E78:E79"/>
    <mergeCell ref="F78:F79"/>
    <mergeCell ref="G78:G79"/>
    <mergeCell ref="H78:H79"/>
    <mergeCell ref="C74:C76"/>
    <mergeCell ref="D74:D76"/>
    <mergeCell ref="E74:E76"/>
    <mergeCell ref="F74:F76"/>
    <mergeCell ref="G74:G76"/>
    <mergeCell ref="H74:H76"/>
    <mergeCell ref="M61:O61"/>
    <mergeCell ref="C66:C73"/>
    <mergeCell ref="D66:D73"/>
    <mergeCell ref="E66:E73"/>
    <mergeCell ref="G66:G73"/>
    <mergeCell ref="H66:H73"/>
    <mergeCell ref="M66:O66"/>
    <mergeCell ref="C61:C65"/>
    <mergeCell ref="D61:D65"/>
    <mergeCell ref="E61:E65"/>
    <mergeCell ref="F61:F64"/>
    <mergeCell ref="G61:G65"/>
    <mergeCell ref="H61:H65"/>
    <mergeCell ref="M50:O50"/>
    <mergeCell ref="C57:C60"/>
    <mergeCell ref="D57:D60"/>
    <mergeCell ref="E57:E60"/>
    <mergeCell ref="F57:F60"/>
    <mergeCell ref="G57:G60"/>
    <mergeCell ref="H57:H60"/>
    <mergeCell ref="M57:O57"/>
    <mergeCell ref="C50:C56"/>
    <mergeCell ref="D50:D56"/>
    <mergeCell ref="E50:E56"/>
    <mergeCell ref="F50:F56"/>
    <mergeCell ref="G50:G56"/>
    <mergeCell ref="H50:H56"/>
    <mergeCell ref="M42:O42"/>
    <mergeCell ref="C48:C49"/>
    <mergeCell ref="D48:D49"/>
    <mergeCell ref="E48:E49"/>
    <mergeCell ref="F48:F49"/>
    <mergeCell ref="G48:G49"/>
    <mergeCell ref="H48:H49"/>
    <mergeCell ref="C42:C46"/>
    <mergeCell ref="D42:D46"/>
    <mergeCell ref="E42:E46"/>
    <mergeCell ref="F42:F46"/>
    <mergeCell ref="G42:G46"/>
    <mergeCell ref="H42:H46"/>
    <mergeCell ref="M36:O36"/>
    <mergeCell ref="C39:C41"/>
    <mergeCell ref="D39:D41"/>
    <mergeCell ref="E39:E41"/>
    <mergeCell ref="G39:G41"/>
    <mergeCell ref="H39:H41"/>
    <mergeCell ref="M39:O39"/>
    <mergeCell ref="C36:C38"/>
    <mergeCell ref="D36:D38"/>
    <mergeCell ref="E36:E38"/>
    <mergeCell ref="F36:F38"/>
    <mergeCell ref="G36:G38"/>
    <mergeCell ref="H36:H38"/>
    <mergeCell ref="C28:C34"/>
    <mergeCell ref="D28:D34"/>
    <mergeCell ref="E28:E34"/>
    <mergeCell ref="F28:F33"/>
    <mergeCell ref="G28:G34"/>
    <mergeCell ref="H28:H34"/>
    <mergeCell ref="M22:O22"/>
    <mergeCell ref="M23:N23"/>
    <mergeCell ref="M24:N24"/>
    <mergeCell ref="M25:N25"/>
    <mergeCell ref="M26:N26"/>
    <mergeCell ref="M27:N27"/>
    <mergeCell ref="C22:C27"/>
    <mergeCell ref="D22:D27"/>
    <mergeCell ref="E22:E27"/>
    <mergeCell ref="F22:F27"/>
    <mergeCell ref="G22:G27"/>
    <mergeCell ref="H22:H27"/>
    <mergeCell ref="M12:O12"/>
    <mergeCell ref="C20:C21"/>
    <mergeCell ref="D20:D21"/>
    <mergeCell ref="E20:E21"/>
    <mergeCell ref="F20:F21"/>
    <mergeCell ref="G20:G21"/>
    <mergeCell ref="H20:H21"/>
    <mergeCell ref="M20:O20"/>
    <mergeCell ref="C12:C19"/>
    <mergeCell ref="D12:D19"/>
    <mergeCell ref="E12:E19"/>
    <mergeCell ref="F12:F18"/>
    <mergeCell ref="G12:G19"/>
    <mergeCell ref="H12:H19"/>
    <mergeCell ref="I3:Q4"/>
    <mergeCell ref="A5:C5"/>
    <mergeCell ref="B6:C6"/>
    <mergeCell ref="C8:C11"/>
    <mergeCell ref="D8:D11"/>
    <mergeCell ref="E8:E11"/>
    <mergeCell ref="G8:G11"/>
    <mergeCell ref="H8:H11"/>
    <mergeCell ref="A1:B1"/>
    <mergeCell ref="A2:B2"/>
    <mergeCell ref="O2:Q2"/>
    <mergeCell ref="A3:A4"/>
    <mergeCell ref="B3:B4"/>
    <mergeCell ref="C3:C4"/>
    <mergeCell ref="D3:D4"/>
    <mergeCell ref="E3:E4"/>
    <mergeCell ref="F3:F4"/>
    <mergeCell ref="G3:H3"/>
  </mergeCells>
  <phoneticPr fontId="2" type="noConversion"/>
  <pageMargins left="0.11811023622047245" right="0.11811023622047245" top="0.43307086614173229" bottom="0.39370078740157483" header="0.31496062992125984" footer="0.19685039370078741"/>
  <pageSetup paperSize="9" scale="90" firstPageNumber="5" fitToWidth="14" fitToHeight="14" orientation="landscape" useFirstPageNumber="1" r:id="rId1"/>
  <headerFooter>
    <oddFooter>&amp;C&amp;P</oddFooter>
  </headerFooter>
  <rowBreaks count="12" manualBreakCount="12">
    <brk id="34" max="16" man="1"/>
    <brk id="65" max="16" man="1"/>
    <brk id="98" max="16" man="1"/>
    <brk id="162" max="16" man="1"/>
    <brk id="194" max="16" man="1"/>
    <brk id="224" max="16" man="1"/>
    <brk id="256" max="16" man="1"/>
    <brk id="289" max="16" man="1"/>
    <brk id="321" max="16" man="1"/>
    <brk id="352" max="16" man="1"/>
    <brk id="382" max="16" man="1"/>
    <brk id="399" max="1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4</vt:i4>
      </vt:variant>
    </vt:vector>
  </HeadingPairs>
  <TitlesOfParts>
    <vt:vector size="6" baseType="lpstr">
      <vt:lpstr>세입내역</vt:lpstr>
      <vt:lpstr>세출내역</vt:lpstr>
      <vt:lpstr>세입내역!Print_Area</vt:lpstr>
      <vt:lpstr>세출내역!Print_Area</vt:lpstr>
      <vt:lpstr>세입내역!Print_Titles</vt:lpstr>
      <vt:lpstr>세출내역!Print_Titles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정경애</dc:creator>
  <cp:lastModifiedBy>정경애</cp:lastModifiedBy>
  <cp:lastPrinted>2018-12-24T08:04:21Z</cp:lastPrinted>
  <dcterms:created xsi:type="dcterms:W3CDTF">2018-12-24T08:03:20Z</dcterms:created>
  <dcterms:modified xsi:type="dcterms:W3CDTF">2018-12-24T08:09:16Z</dcterms:modified>
</cp:coreProperties>
</file>