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18945" windowHeight="10980"/>
  </bookViews>
  <sheets>
    <sheet name="세입명세서" sheetId="6" r:id="rId1"/>
    <sheet name="세출명세서" sheetId="7" r:id="rId2"/>
  </sheets>
  <definedNames>
    <definedName name="_xlnm.Print_Area" localSheetId="0">세입명세서!$A$1:$Z$99</definedName>
    <definedName name="_xlnm.Print_Area" localSheetId="1">세출명세서!$A$1:$Q$377</definedName>
    <definedName name="_xlnm.Print_Titles" localSheetId="0">세입명세서!$4:$5</definedName>
    <definedName name="_xlnm.Print_Titles" localSheetId="1">세출명세서!$3:$4</definedName>
  </definedNames>
  <calcPr calcId="145621"/>
</workbook>
</file>

<file path=xl/calcChain.xml><?xml version="1.0" encoding="utf-8"?>
<calcChain xmlns="http://schemas.openxmlformats.org/spreadsheetml/2006/main">
  <c r="P179" i="7" l="1"/>
  <c r="P180" i="7"/>
  <c r="P181" i="7"/>
  <c r="P182" i="7"/>
  <c r="P183" i="7"/>
  <c r="P184" i="7"/>
  <c r="P185" i="7"/>
  <c r="P178" i="7"/>
  <c r="P177" i="7" l="1"/>
  <c r="E359" i="7"/>
  <c r="E313" i="7"/>
  <c r="P28" i="6" l="1"/>
  <c r="P26" i="6"/>
  <c r="P27" i="6"/>
  <c r="P29" i="6"/>
  <c r="P30" i="6"/>
  <c r="P24" i="6" s="1"/>
  <c r="P25" i="6"/>
  <c r="P198" i="7" l="1"/>
  <c r="P197" i="7"/>
  <c r="P196" i="7"/>
  <c r="P153" i="7"/>
  <c r="P152" i="7"/>
  <c r="P105" i="7"/>
  <c r="P148" i="7"/>
  <c r="P147" i="7" s="1"/>
  <c r="E147" i="7" s="1"/>
  <c r="P146" i="7"/>
  <c r="P144" i="7"/>
  <c r="P143" i="7"/>
  <c r="P145" i="7"/>
  <c r="P137" i="7"/>
  <c r="P138" i="7"/>
  <c r="P139" i="7"/>
  <c r="P136" i="7"/>
  <c r="G147" i="7" l="1"/>
  <c r="H147" i="7" s="1"/>
  <c r="P195" i="7"/>
  <c r="E195" i="7" s="1"/>
  <c r="P151" i="7"/>
  <c r="E151" i="7" s="1"/>
  <c r="P135" i="7"/>
  <c r="E135" i="7" s="1"/>
  <c r="P142" i="7"/>
  <c r="E142" i="7" s="1"/>
  <c r="P377" i="7"/>
  <c r="P376" i="7"/>
  <c r="P375" i="7"/>
  <c r="P373" i="7"/>
  <c r="P372" i="7"/>
  <c r="P371" i="7"/>
  <c r="P369" i="7"/>
  <c r="P368" i="7"/>
  <c r="P367" i="7"/>
  <c r="F365" i="7"/>
  <c r="D365" i="7"/>
  <c r="E364" i="7"/>
  <c r="G364" i="7" s="1"/>
  <c r="H364" i="7" s="1"/>
  <c r="E363" i="7"/>
  <c r="G363" i="7" s="1"/>
  <c r="H363" i="7" s="1"/>
  <c r="E362" i="7"/>
  <c r="G362" i="7" s="1"/>
  <c r="H362" i="7" s="1"/>
  <c r="E361" i="7"/>
  <c r="G361" i="7" s="1"/>
  <c r="H361" i="7" s="1"/>
  <c r="E360" i="7"/>
  <c r="G360" i="7" s="1"/>
  <c r="H360" i="7" s="1"/>
  <c r="G359" i="7"/>
  <c r="H359" i="7" s="1"/>
  <c r="E358" i="7"/>
  <c r="G358" i="7" s="1"/>
  <c r="H358" i="7" s="1"/>
  <c r="E357" i="7"/>
  <c r="G357" i="7" s="1"/>
  <c r="H357" i="7" s="1"/>
  <c r="E356" i="7"/>
  <c r="G356" i="7" s="1"/>
  <c r="H356" i="7" s="1"/>
  <c r="E355" i="7"/>
  <c r="G355" i="7" s="1"/>
  <c r="H355" i="7" s="1"/>
  <c r="E354" i="7"/>
  <c r="G354" i="7" s="1"/>
  <c r="H354" i="7" s="1"/>
  <c r="E353" i="7"/>
  <c r="G353" i="7" s="1"/>
  <c r="H353" i="7" s="1"/>
  <c r="E352" i="7"/>
  <c r="G352" i="7" s="1"/>
  <c r="H352" i="7" s="1"/>
  <c r="E351" i="7"/>
  <c r="G351" i="7" s="1"/>
  <c r="H351" i="7" s="1"/>
  <c r="E350" i="7"/>
  <c r="G350" i="7" s="1"/>
  <c r="H350" i="7" s="1"/>
  <c r="E349" i="7"/>
  <c r="G349" i="7" s="1"/>
  <c r="H349" i="7" s="1"/>
  <c r="E348" i="7"/>
  <c r="G348" i="7" s="1"/>
  <c r="H348" i="7" s="1"/>
  <c r="E347" i="7"/>
  <c r="G347" i="7" s="1"/>
  <c r="H347" i="7" s="1"/>
  <c r="E346" i="7"/>
  <c r="G346" i="7" s="1"/>
  <c r="H346" i="7" s="1"/>
  <c r="E345" i="7"/>
  <c r="G345" i="7" s="1"/>
  <c r="H345" i="7" s="1"/>
  <c r="E344" i="7"/>
  <c r="G344" i="7" s="1"/>
  <c r="H344" i="7" s="1"/>
  <c r="E343" i="7"/>
  <c r="G343" i="7" s="1"/>
  <c r="H343" i="7" s="1"/>
  <c r="E342" i="7"/>
  <c r="G342" i="7" s="1"/>
  <c r="H342" i="7" s="1"/>
  <c r="E341" i="7"/>
  <c r="G341" i="7" s="1"/>
  <c r="H341" i="7" s="1"/>
  <c r="E340" i="7"/>
  <c r="G340" i="7" s="1"/>
  <c r="H340" i="7" s="1"/>
  <c r="E339" i="7"/>
  <c r="G339" i="7" s="1"/>
  <c r="H339" i="7" s="1"/>
  <c r="E338" i="7"/>
  <c r="G338" i="7" s="1"/>
  <c r="H338" i="7" s="1"/>
  <c r="E337" i="7"/>
  <c r="G337" i="7" s="1"/>
  <c r="H337" i="7" s="1"/>
  <c r="E336" i="7"/>
  <c r="G336" i="7" s="1"/>
  <c r="H336" i="7" s="1"/>
  <c r="E335" i="7"/>
  <c r="G335" i="7" s="1"/>
  <c r="H335" i="7" s="1"/>
  <c r="E334" i="7"/>
  <c r="E333" i="7"/>
  <c r="G333" i="7" s="1"/>
  <c r="H333" i="7" s="1"/>
  <c r="E332" i="7"/>
  <c r="G332" i="7" s="1"/>
  <c r="H332" i="7" s="1"/>
  <c r="E331" i="7"/>
  <c r="G331" i="7" s="1"/>
  <c r="H331" i="7" s="1"/>
  <c r="E330" i="7"/>
  <c r="G330" i="7" s="1"/>
  <c r="H330" i="7" s="1"/>
  <c r="E329" i="7"/>
  <c r="G329" i="7" s="1"/>
  <c r="H329" i="7" s="1"/>
  <c r="E328" i="7"/>
  <c r="G328" i="7" s="1"/>
  <c r="H328" i="7" s="1"/>
  <c r="E327" i="7"/>
  <c r="G327" i="7" s="1"/>
  <c r="H327" i="7" s="1"/>
  <c r="E326" i="7"/>
  <c r="G326" i="7" s="1"/>
  <c r="H326" i="7" s="1"/>
  <c r="E325" i="7"/>
  <c r="G325" i="7" s="1"/>
  <c r="H325" i="7" s="1"/>
  <c r="E324" i="7"/>
  <c r="G324" i="7" s="1"/>
  <c r="H324" i="7" s="1"/>
  <c r="E323" i="7"/>
  <c r="G323" i="7" s="1"/>
  <c r="H323" i="7" s="1"/>
  <c r="E322" i="7"/>
  <c r="G322" i="7" s="1"/>
  <c r="H322" i="7" s="1"/>
  <c r="E321" i="7"/>
  <c r="G321" i="7" s="1"/>
  <c r="H321" i="7" s="1"/>
  <c r="E320" i="7"/>
  <c r="G320" i="7" s="1"/>
  <c r="H320" i="7" s="1"/>
  <c r="E319" i="7"/>
  <c r="G319" i="7" s="1"/>
  <c r="H319" i="7" s="1"/>
  <c r="E318" i="7"/>
  <c r="E317" i="7"/>
  <c r="G317" i="7" s="1"/>
  <c r="H317" i="7" s="1"/>
  <c r="E316" i="7"/>
  <c r="G316" i="7" s="1"/>
  <c r="H316" i="7" s="1"/>
  <c r="E315" i="7"/>
  <c r="G315" i="7" s="1"/>
  <c r="H315" i="7" s="1"/>
  <c r="E314" i="7"/>
  <c r="G314" i="7" s="1"/>
  <c r="H314" i="7" s="1"/>
  <c r="G313" i="7"/>
  <c r="E312" i="7"/>
  <c r="G312" i="7" s="1"/>
  <c r="H312" i="7" s="1"/>
  <c r="E311" i="7"/>
  <c r="G311" i="7" s="1"/>
  <c r="H311" i="7" s="1"/>
  <c r="E310" i="7"/>
  <c r="G310" i="7" s="1"/>
  <c r="H310" i="7" s="1"/>
  <c r="E309" i="7"/>
  <c r="G309" i="7" s="1"/>
  <c r="H309" i="7" s="1"/>
  <c r="E308" i="7"/>
  <c r="E307" i="7"/>
  <c r="G307" i="7" s="1"/>
  <c r="H307" i="7" s="1"/>
  <c r="E306" i="7"/>
  <c r="G306" i="7" s="1"/>
  <c r="H306" i="7" s="1"/>
  <c r="E305" i="7"/>
  <c r="G305" i="7" s="1"/>
  <c r="H305" i="7" s="1"/>
  <c r="E304" i="7"/>
  <c r="G304" i="7" s="1"/>
  <c r="H304" i="7" s="1"/>
  <c r="E303" i="7"/>
  <c r="G303" i="7" s="1"/>
  <c r="H303" i="7" s="1"/>
  <c r="E302" i="7"/>
  <c r="G302" i="7" s="1"/>
  <c r="H302" i="7" s="1"/>
  <c r="F301" i="7"/>
  <c r="E301" i="7"/>
  <c r="G301" i="7" s="1"/>
  <c r="H301" i="7" s="1"/>
  <c r="E300" i="7"/>
  <c r="G300" i="7" s="1"/>
  <c r="H300" i="7" s="1"/>
  <c r="E299" i="7"/>
  <c r="G299" i="7" s="1"/>
  <c r="H299" i="7" s="1"/>
  <c r="E298" i="7"/>
  <c r="G298" i="7" s="1"/>
  <c r="H298" i="7" s="1"/>
  <c r="E297" i="7"/>
  <c r="G297" i="7" s="1"/>
  <c r="H297" i="7" s="1"/>
  <c r="E296" i="7"/>
  <c r="G296" i="7" s="1"/>
  <c r="H296" i="7" s="1"/>
  <c r="E295" i="7"/>
  <c r="G295" i="7" s="1"/>
  <c r="H295" i="7" s="1"/>
  <c r="E294" i="7"/>
  <c r="G294" i="7" s="1"/>
  <c r="H294" i="7" s="1"/>
  <c r="E293" i="7"/>
  <c r="G293" i="7" s="1"/>
  <c r="H293" i="7" s="1"/>
  <c r="E292" i="7"/>
  <c r="G292" i="7" s="1"/>
  <c r="H292" i="7" s="1"/>
  <c r="E291" i="7"/>
  <c r="G291" i="7" s="1"/>
  <c r="H291" i="7" s="1"/>
  <c r="E290" i="7"/>
  <c r="G290" i="7" s="1"/>
  <c r="H290" i="7" s="1"/>
  <c r="E289" i="7"/>
  <c r="G289" i="7" s="1"/>
  <c r="H289" i="7" s="1"/>
  <c r="E288" i="7"/>
  <c r="G288" i="7" s="1"/>
  <c r="H288" i="7" s="1"/>
  <c r="E287" i="7"/>
  <c r="G287" i="7" s="1"/>
  <c r="H287" i="7" s="1"/>
  <c r="E286" i="7"/>
  <c r="G286" i="7" s="1"/>
  <c r="H286" i="7" s="1"/>
  <c r="E285" i="7"/>
  <c r="G285" i="7" s="1"/>
  <c r="H285" i="7" s="1"/>
  <c r="E284" i="7"/>
  <c r="G284" i="7" s="1"/>
  <c r="H284" i="7" s="1"/>
  <c r="F283" i="7"/>
  <c r="F264" i="7" s="1"/>
  <c r="E283" i="7"/>
  <c r="G283" i="7" s="1"/>
  <c r="H283" i="7" s="1"/>
  <c r="E282" i="7"/>
  <c r="G282" i="7" s="1"/>
  <c r="H282" i="7" s="1"/>
  <c r="E281" i="7"/>
  <c r="G281" i="7" s="1"/>
  <c r="H281" i="7" s="1"/>
  <c r="E280" i="7"/>
  <c r="G280" i="7" s="1"/>
  <c r="H280" i="7" s="1"/>
  <c r="E279" i="7"/>
  <c r="G279" i="7" s="1"/>
  <c r="H279" i="7" s="1"/>
  <c r="E278" i="7"/>
  <c r="G278" i="7" s="1"/>
  <c r="H278" i="7" s="1"/>
  <c r="E277" i="7"/>
  <c r="G277" i="7" s="1"/>
  <c r="H277" i="7" s="1"/>
  <c r="E276" i="7"/>
  <c r="G276" i="7" s="1"/>
  <c r="H276" i="7" s="1"/>
  <c r="E275" i="7"/>
  <c r="G275" i="7" s="1"/>
  <c r="H275" i="7" s="1"/>
  <c r="E274" i="7"/>
  <c r="G274" i="7" s="1"/>
  <c r="H274" i="7" s="1"/>
  <c r="E273" i="7"/>
  <c r="G273" i="7" s="1"/>
  <c r="H273" i="7" s="1"/>
  <c r="E272" i="7"/>
  <c r="G272" i="7" s="1"/>
  <c r="H272" i="7" s="1"/>
  <c r="E271" i="7"/>
  <c r="G271" i="7" s="1"/>
  <c r="H271" i="7" s="1"/>
  <c r="E270" i="7"/>
  <c r="G270" i="7" s="1"/>
  <c r="H270" i="7" s="1"/>
  <c r="E269" i="7"/>
  <c r="G269" i="7" s="1"/>
  <c r="H269" i="7" s="1"/>
  <c r="E268" i="7"/>
  <c r="G268" i="7" s="1"/>
  <c r="H268" i="7" s="1"/>
  <c r="E267" i="7"/>
  <c r="G267" i="7" s="1"/>
  <c r="H267" i="7" s="1"/>
  <c r="E266" i="7"/>
  <c r="G266" i="7" s="1"/>
  <c r="H266" i="7" s="1"/>
  <c r="E265" i="7"/>
  <c r="G265" i="7" s="1"/>
  <c r="H265" i="7" s="1"/>
  <c r="P264" i="7"/>
  <c r="E264" i="7" s="1"/>
  <c r="D264" i="7"/>
  <c r="P263" i="7"/>
  <c r="P262" i="7" s="1"/>
  <c r="E262" i="7" s="1"/>
  <c r="P261" i="7"/>
  <c r="P260" i="7" s="1"/>
  <c r="E260" i="7" s="1"/>
  <c r="F259" i="7"/>
  <c r="D259" i="7"/>
  <c r="P258" i="7"/>
  <c r="P257" i="7"/>
  <c r="P256" i="7"/>
  <c r="P255" i="7"/>
  <c r="D253" i="7"/>
  <c r="P252" i="7"/>
  <c r="P251" i="7"/>
  <c r="P250" i="7"/>
  <c r="F248" i="7"/>
  <c r="D248" i="7"/>
  <c r="P247" i="7"/>
  <c r="P246" i="7"/>
  <c r="P245" i="7"/>
  <c r="P243" i="7"/>
  <c r="P242" i="7"/>
  <c r="P241" i="7"/>
  <c r="P240" i="7"/>
  <c r="P239" i="7"/>
  <c r="P238" i="7"/>
  <c r="P237" i="7"/>
  <c r="F235" i="7"/>
  <c r="D235" i="7"/>
  <c r="P234" i="7"/>
  <c r="P233" i="7"/>
  <c r="P232" i="7"/>
  <c r="P230" i="7"/>
  <c r="P229" i="7"/>
  <c r="F227" i="7"/>
  <c r="D227" i="7"/>
  <c r="P226" i="7"/>
  <c r="P225" i="7"/>
  <c r="P223" i="7"/>
  <c r="P222" i="7"/>
  <c r="P221" i="7"/>
  <c r="P220" i="7"/>
  <c r="P219" i="7"/>
  <c r="F217" i="7"/>
  <c r="D217" i="7"/>
  <c r="P216" i="7"/>
  <c r="P215" i="7"/>
  <c r="P214" i="7"/>
  <c r="P213" i="7"/>
  <c r="P212" i="7"/>
  <c r="P211" i="7"/>
  <c r="P210" i="7"/>
  <c r="D208" i="7"/>
  <c r="P207" i="7"/>
  <c r="G207" i="7"/>
  <c r="H207" i="7" s="1"/>
  <c r="P206" i="7"/>
  <c r="G206" i="7"/>
  <c r="H206" i="7" s="1"/>
  <c r="P204" i="7"/>
  <c r="P203" i="7"/>
  <c r="G203" i="7"/>
  <c r="H203" i="7" s="1"/>
  <c r="F201" i="7"/>
  <c r="D201" i="7"/>
  <c r="P200" i="7"/>
  <c r="P199" i="7" s="1"/>
  <c r="P188" i="7" s="1"/>
  <c r="P193" i="7"/>
  <c r="P192" i="7"/>
  <c r="P191" i="7"/>
  <c r="P190" i="7"/>
  <c r="G190" i="7"/>
  <c r="H190" i="7" s="1"/>
  <c r="G189" i="7"/>
  <c r="H189" i="7" s="1"/>
  <c r="F188" i="7"/>
  <c r="D188" i="7"/>
  <c r="P187" i="7"/>
  <c r="E186" i="7" s="1"/>
  <c r="E177" i="7"/>
  <c r="F176" i="7"/>
  <c r="D176" i="7"/>
  <c r="P175" i="7"/>
  <c r="P174" i="7" s="1"/>
  <c r="E174" i="7" s="1"/>
  <c r="P173" i="7"/>
  <c r="P172" i="7"/>
  <c r="P171" i="7"/>
  <c r="P170" i="7"/>
  <c r="P168" i="7"/>
  <c r="P167" i="7"/>
  <c r="P166" i="7"/>
  <c r="P165" i="7"/>
  <c r="P164" i="7"/>
  <c r="P163" i="7"/>
  <c r="P162" i="7"/>
  <c r="F159" i="7"/>
  <c r="D159" i="7"/>
  <c r="P158" i="7"/>
  <c r="P157" i="7"/>
  <c r="P156" i="7"/>
  <c r="P155" i="7"/>
  <c r="P150" i="7"/>
  <c r="P149" i="7" s="1"/>
  <c r="E149" i="7" s="1"/>
  <c r="P141" i="7"/>
  <c r="P140" i="7" s="1"/>
  <c r="P134" i="7"/>
  <c r="P133" i="7" s="1"/>
  <c r="P132" i="7"/>
  <c r="P131" i="7"/>
  <c r="D126" i="7"/>
  <c r="P125" i="7"/>
  <c r="G125" i="7"/>
  <c r="H125" i="7" s="1"/>
  <c r="P124" i="7"/>
  <c r="G124" i="7"/>
  <c r="H124" i="7" s="1"/>
  <c r="P122" i="7"/>
  <c r="P121" i="7"/>
  <c r="P119" i="7"/>
  <c r="P118" i="7"/>
  <c r="P117" i="7"/>
  <c r="P115" i="7"/>
  <c r="P114" i="7"/>
  <c r="G114" i="7"/>
  <c r="H114" i="7" s="1"/>
  <c r="P112" i="7"/>
  <c r="P110" i="7" s="1"/>
  <c r="E110" i="7" s="1"/>
  <c r="G110" i="7" s="1"/>
  <c r="H110" i="7" s="1"/>
  <c r="F109" i="7"/>
  <c r="D109" i="7"/>
  <c r="P108" i="7"/>
  <c r="P107" i="7" s="1"/>
  <c r="E107" i="7" s="1"/>
  <c r="P106" i="7"/>
  <c r="P103" i="7"/>
  <c r="P102" i="7" s="1"/>
  <c r="E102" i="7" s="1"/>
  <c r="P101" i="7"/>
  <c r="G101" i="7"/>
  <c r="H101" i="7" s="1"/>
  <c r="P100" i="7"/>
  <c r="P99" i="7"/>
  <c r="P98" i="7"/>
  <c r="P97" i="7"/>
  <c r="G97" i="7"/>
  <c r="H97" i="7" s="1"/>
  <c r="P95" i="7"/>
  <c r="P94" i="7"/>
  <c r="G94" i="7"/>
  <c r="H94" i="7" s="1"/>
  <c r="P92" i="7"/>
  <c r="G92" i="7"/>
  <c r="H92" i="7" s="1"/>
  <c r="P91" i="7"/>
  <c r="P90" i="7"/>
  <c r="P89" i="7"/>
  <c r="P88" i="7"/>
  <c r="F86" i="7"/>
  <c r="D86" i="7"/>
  <c r="P84" i="7"/>
  <c r="P83" i="7" s="1"/>
  <c r="E83" i="7" s="1"/>
  <c r="P82" i="7"/>
  <c r="P81" i="7" s="1"/>
  <c r="E81" i="7" s="1"/>
  <c r="P80" i="7"/>
  <c r="P79" i="7" s="1"/>
  <c r="F78" i="7"/>
  <c r="D78" i="7"/>
  <c r="P77" i="7"/>
  <c r="G77" i="7"/>
  <c r="H77" i="7" s="1"/>
  <c r="P76" i="7"/>
  <c r="G76" i="7"/>
  <c r="H76" i="7" s="1"/>
  <c r="P74" i="7"/>
  <c r="P73" i="7"/>
  <c r="P72" i="7"/>
  <c r="P71" i="7"/>
  <c r="P70" i="7"/>
  <c r="P69" i="7"/>
  <c r="P68" i="7"/>
  <c r="P66" i="7"/>
  <c r="P65" i="7"/>
  <c r="P64" i="7"/>
  <c r="P62" i="7"/>
  <c r="G62" i="7"/>
  <c r="H62" i="7" s="1"/>
  <c r="P61" i="7"/>
  <c r="G61" i="7"/>
  <c r="H61" i="7" s="1"/>
  <c r="P60" i="7"/>
  <c r="G60" i="7"/>
  <c r="H60" i="7" s="1"/>
  <c r="P58" i="7"/>
  <c r="G58" i="7"/>
  <c r="H58" i="7" s="1"/>
  <c r="P57" i="7"/>
  <c r="P56" i="7"/>
  <c r="G56" i="7"/>
  <c r="H56" i="7" s="1"/>
  <c r="P55" i="7"/>
  <c r="P54" i="7"/>
  <c r="G54" i="7"/>
  <c r="H54" i="7" s="1"/>
  <c r="P53" i="7"/>
  <c r="P51" i="7"/>
  <c r="P50" i="7" s="1"/>
  <c r="G51" i="7"/>
  <c r="H51" i="7" s="1"/>
  <c r="F49" i="7"/>
  <c r="D49" i="7"/>
  <c r="P48" i="7"/>
  <c r="G48" i="7"/>
  <c r="H48" i="7" s="1"/>
  <c r="P47" i="7"/>
  <c r="P46" i="7"/>
  <c r="G46" i="7"/>
  <c r="H46" i="7" s="1"/>
  <c r="P45" i="7"/>
  <c r="P44" i="7"/>
  <c r="G44" i="7"/>
  <c r="H44" i="7" s="1"/>
  <c r="P42" i="7"/>
  <c r="P41" i="7"/>
  <c r="P39" i="7"/>
  <c r="G39" i="7"/>
  <c r="H39" i="7" s="1"/>
  <c r="P38" i="7"/>
  <c r="G38" i="7"/>
  <c r="H38" i="7" s="1"/>
  <c r="F36" i="7"/>
  <c r="D36" i="7"/>
  <c r="P35" i="7"/>
  <c r="P34" i="7"/>
  <c r="P33" i="7"/>
  <c r="P32" i="7"/>
  <c r="P31" i="7"/>
  <c r="P30" i="7"/>
  <c r="G28" i="7"/>
  <c r="H28" i="7" s="1"/>
  <c r="G27" i="7"/>
  <c r="H27" i="7" s="1"/>
  <c r="G26" i="7"/>
  <c r="H26" i="7" s="1"/>
  <c r="G25" i="7"/>
  <c r="H25" i="7" s="1"/>
  <c r="G24" i="7"/>
  <c r="H24" i="7" s="1"/>
  <c r="G22" i="7"/>
  <c r="H22" i="7" s="1"/>
  <c r="P20" i="7"/>
  <c r="P19" i="7"/>
  <c r="P18" i="7"/>
  <c r="P17" i="7"/>
  <c r="P16" i="7"/>
  <c r="P15" i="7"/>
  <c r="P14" i="7"/>
  <c r="P12" i="7"/>
  <c r="P11" i="7"/>
  <c r="P10" i="7"/>
  <c r="P9" i="7"/>
  <c r="F7" i="7"/>
  <c r="D7" i="7"/>
  <c r="P99" i="6"/>
  <c r="G99" i="6"/>
  <c r="H99" i="6" s="1"/>
  <c r="P98" i="6"/>
  <c r="P97" i="6"/>
  <c r="P96" i="6"/>
  <c r="H96" i="6"/>
  <c r="P94" i="6"/>
  <c r="E94" i="6" s="1"/>
  <c r="P93" i="6"/>
  <c r="E93" i="6" s="1"/>
  <c r="D92" i="6"/>
  <c r="D91" i="6" s="1"/>
  <c r="F91" i="6"/>
  <c r="P90" i="6"/>
  <c r="E90" i="6" s="1"/>
  <c r="P89" i="6"/>
  <c r="E89" i="6" s="1"/>
  <c r="P88" i="6"/>
  <c r="F87" i="6"/>
  <c r="F86" i="6" s="1"/>
  <c r="D87" i="6"/>
  <c r="D86" i="6" s="1"/>
  <c r="P85" i="6"/>
  <c r="P84" i="6"/>
  <c r="P82" i="6"/>
  <c r="G82" i="6"/>
  <c r="P81" i="6"/>
  <c r="P79" i="6"/>
  <c r="P78" i="6"/>
  <c r="P76" i="6"/>
  <c r="G76" i="6"/>
  <c r="P75" i="6"/>
  <c r="G75" i="6"/>
  <c r="F73" i="6"/>
  <c r="F72" i="6" s="1"/>
  <c r="D73" i="6"/>
  <c r="D72" i="6" s="1"/>
  <c r="P71" i="6"/>
  <c r="P70" i="6"/>
  <c r="H70" i="6"/>
  <c r="P69" i="6"/>
  <c r="P68" i="6"/>
  <c r="P67" i="6"/>
  <c r="P66" i="6"/>
  <c r="P65" i="6"/>
  <c r="H65" i="6"/>
  <c r="P64" i="6"/>
  <c r="G64" i="6"/>
  <c r="H64" i="6" s="1"/>
  <c r="P62" i="6"/>
  <c r="P61" i="6"/>
  <c r="P60" i="6"/>
  <c r="G60" i="6"/>
  <c r="F58" i="6"/>
  <c r="D58" i="6"/>
  <c r="P57" i="6"/>
  <c r="P56" i="6"/>
  <c r="P55" i="6"/>
  <c r="P54" i="6"/>
  <c r="P52" i="6"/>
  <c r="P51" i="6"/>
  <c r="P50" i="6"/>
  <c r="P49" i="6"/>
  <c r="P47" i="6"/>
  <c r="P46" i="6"/>
  <c r="P45" i="6"/>
  <c r="P44" i="6"/>
  <c r="P42" i="6"/>
  <c r="P41" i="6" s="1"/>
  <c r="E41" i="6" s="1"/>
  <c r="F40" i="6"/>
  <c r="D40" i="6"/>
  <c r="P38" i="6"/>
  <c r="P37" i="6"/>
  <c r="F35" i="6"/>
  <c r="F34" i="6" s="1"/>
  <c r="D35" i="6"/>
  <c r="D34" i="6" s="1"/>
  <c r="P33" i="6"/>
  <c r="P32" i="6" s="1"/>
  <c r="P31" i="6" s="1"/>
  <c r="F32" i="6"/>
  <c r="F31" i="6" s="1"/>
  <c r="D32" i="6"/>
  <c r="D31" i="6" s="1"/>
  <c r="P23" i="6"/>
  <c r="D23" i="6"/>
  <c r="D22" i="6" s="1"/>
  <c r="P21" i="6"/>
  <c r="P20" i="6"/>
  <c r="E20" i="6" s="1"/>
  <c r="G20" i="6" s="1"/>
  <c r="H20" i="6" s="1"/>
  <c r="P19" i="6"/>
  <c r="P18" i="6"/>
  <c r="P17" i="6"/>
  <c r="P15" i="6"/>
  <c r="P14" i="6"/>
  <c r="P13" i="6"/>
  <c r="P12" i="6"/>
  <c r="P11" i="6"/>
  <c r="P10" i="6"/>
  <c r="F8" i="6"/>
  <c r="F7" i="6" s="1"/>
  <c r="D8" i="6"/>
  <c r="D7" i="6" s="1"/>
  <c r="F6" i="6"/>
  <c r="G195" i="7" l="1"/>
  <c r="G149" i="7"/>
  <c r="H149" i="7" s="1"/>
  <c r="G151" i="7"/>
  <c r="G142" i="7"/>
  <c r="G135" i="7"/>
  <c r="P22" i="6"/>
  <c r="E24" i="6"/>
  <c r="D39" i="6"/>
  <c r="P36" i="6"/>
  <c r="P35" i="6" s="1"/>
  <c r="P34" i="6" s="1"/>
  <c r="P74" i="6"/>
  <c r="E74" i="6" s="1"/>
  <c r="P80" i="6"/>
  <c r="E80" i="6" s="1"/>
  <c r="P83" i="6"/>
  <c r="E83" i="6" s="1"/>
  <c r="G83" i="6" s="1"/>
  <c r="H83" i="6" s="1"/>
  <c r="G90" i="6"/>
  <c r="H90" i="6" s="1"/>
  <c r="G94" i="6"/>
  <c r="H94" i="6" s="1"/>
  <c r="P95" i="6"/>
  <c r="P92" i="6" s="1"/>
  <c r="P91" i="6" s="1"/>
  <c r="F39" i="6"/>
  <c r="P87" i="6"/>
  <c r="P86" i="6" s="1"/>
  <c r="G41" i="6"/>
  <c r="H41" i="6" s="1"/>
  <c r="G89" i="6"/>
  <c r="H89" i="6" s="1"/>
  <c r="G74" i="6"/>
  <c r="H74" i="6" s="1"/>
  <c r="G93" i="6"/>
  <c r="H93" i="6" s="1"/>
  <c r="E33" i="6"/>
  <c r="P63" i="6"/>
  <c r="E63" i="6" s="1"/>
  <c r="E88" i="6"/>
  <c r="P9" i="6"/>
  <c r="E9" i="6" s="1"/>
  <c r="P59" i="6"/>
  <c r="E59" i="6" s="1"/>
  <c r="P77" i="6"/>
  <c r="E77" i="6" s="1"/>
  <c r="P16" i="6"/>
  <c r="E16" i="6" s="1"/>
  <c r="P43" i="6"/>
  <c r="E43" i="6" s="1"/>
  <c r="P53" i="6"/>
  <c r="E53" i="6" s="1"/>
  <c r="E140" i="7"/>
  <c r="G140" i="7" s="1"/>
  <c r="H140" i="7" s="1"/>
  <c r="P370" i="7"/>
  <c r="E370" i="7" s="1"/>
  <c r="P374" i="7"/>
  <c r="E374" i="7" s="1"/>
  <c r="D6" i="7"/>
  <c r="G262" i="7"/>
  <c r="H262" i="7" s="1"/>
  <c r="P228" i="7"/>
  <c r="P40" i="7"/>
  <c r="E40" i="7" s="1"/>
  <c r="G40" i="7" s="1"/>
  <c r="H40" i="7" s="1"/>
  <c r="G81" i="7"/>
  <c r="H81" i="7" s="1"/>
  <c r="P96" i="7"/>
  <c r="E96" i="7" s="1"/>
  <c r="G96" i="7" s="1"/>
  <c r="H96" i="7" s="1"/>
  <c r="G264" i="7"/>
  <c r="H264" i="7" s="1"/>
  <c r="P37" i="7"/>
  <c r="P43" i="7"/>
  <c r="E43" i="7" s="1"/>
  <c r="G43" i="7" s="1"/>
  <c r="H43" i="7" s="1"/>
  <c r="P123" i="7"/>
  <c r="P205" i="7"/>
  <c r="E205" i="7" s="1"/>
  <c r="P8" i="7"/>
  <c r="P120" i="7"/>
  <c r="P176" i="7"/>
  <c r="P202" i="7"/>
  <c r="E202" i="7" s="1"/>
  <c r="G83" i="7"/>
  <c r="G107" i="7"/>
  <c r="G260" i="7"/>
  <c r="H260" i="7" s="1"/>
  <c r="E259" i="7"/>
  <c r="G259" i="7" s="1"/>
  <c r="H259" i="7" s="1"/>
  <c r="G102" i="7"/>
  <c r="H102" i="7" s="1"/>
  <c r="E199" i="7"/>
  <c r="P63" i="7"/>
  <c r="F6" i="7"/>
  <c r="P113" i="7"/>
  <c r="P236" i="7"/>
  <c r="E236" i="7" s="1"/>
  <c r="G236" i="7" s="1"/>
  <c r="H236" i="7" s="1"/>
  <c r="P130" i="7"/>
  <c r="P127" i="7" s="1"/>
  <c r="P218" i="7"/>
  <c r="E218" i="7" s="1"/>
  <c r="P48" i="6"/>
  <c r="E48" i="6" s="1"/>
  <c r="P231" i="7"/>
  <c r="E231" i="7" s="1"/>
  <c r="G231" i="7" s="1"/>
  <c r="H231" i="7" s="1"/>
  <c r="E63" i="7"/>
  <c r="G63" i="7" s="1"/>
  <c r="H63" i="7" s="1"/>
  <c r="P201" i="7"/>
  <c r="G174" i="7"/>
  <c r="H174" i="7" s="1"/>
  <c r="P29" i="7"/>
  <c r="P93" i="7"/>
  <c r="P209" i="7"/>
  <c r="E209" i="7" s="1"/>
  <c r="P366" i="7"/>
  <c r="E366" i="7" s="1"/>
  <c r="P13" i="7"/>
  <c r="D85" i="7"/>
  <c r="P104" i="7"/>
  <c r="E104" i="7" s="1"/>
  <c r="P154" i="7"/>
  <c r="E154" i="7" s="1"/>
  <c r="P161" i="7"/>
  <c r="P160" i="7" s="1"/>
  <c r="P259" i="7"/>
  <c r="P59" i="7"/>
  <c r="P87" i="7"/>
  <c r="F85" i="7"/>
  <c r="F5" i="7" s="1"/>
  <c r="P116" i="7"/>
  <c r="E116" i="7" s="1"/>
  <c r="G116" i="7" s="1"/>
  <c r="H116" i="7" s="1"/>
  <c r="P169" i="7"/>
  <c r="E169" i="7" s="1"/>
  <c r="P224" i="7"/>
  <c r="E224" i="7" s="1"/>
  <c r="P244" i="7"/>
  <c r="G186" i="7"/>
  <c r="G318" i="7"/>
  <c r="H318" i="7" s="1"/>
  <c r="G80" i="6"/>
  <c r="H80" i="6" s="1"/>
  <c r="G308" i="7"/>
  <c r="H308" i="7" s="1"/>
  <c r="G334" i="7"/>
  <c r="H334" i="7" s="1"/>
  <c r="F23" i="6"/>
  <c r="F22" i="6" s="1"/>
  <c r="E36" i="6"/>
  <c r="E8" i="7"/>
  <c r="E50" i="7"/>
  <c r="E228" i="7"/>
  <c r="D6" i="6"/>
  <c r="E37" i="7"/>
  <c r="P52" i="7"/>
  <c r="P208" i="7"/>
  <c r="E208" i="7" s="1"/>
  <c r="G208" i="7" s="1"/>
  <c r="H208" i="7" s="1"/>
  <c r="P75" i="7"/>
  <c r="J24" i="7"/>
  <c r="P67" i="7"/>
  <c r="E79" i="7"/>
  <c r="P78" i="7"/>
  <c r="G177" i="7"/>
  <c r="H177" i="7" s="1"/>
  <c r="E176" i="7"/>
  <c r="G176" i="7" s="1"/>
  <c r="H176" i="7" s="1"/>
  <c r="P249" i="7"/>
  <c r="P254" i="7"/>
  <c r="E160" i="7" l="1"/>
  <c r="E159" i="7" s="1"/>
  <c r="G159" i="7" s="1"/>
  <c r="H159" i="7" s="1"/>
  <c r="P159" i="7"/>
  <c r="P235" i="7"/>
  <c r="E67" i="7"/>
  <c r="P227" i="7"/>
  <c r="E23" i="6"/>
  <c r="G24" i="6"/>
  <c r="H24" i="6" s="1"/>
  <c r="P365" i="7"/>
  <c r="E95" i="6"/>
  <c r="E92" i="6" s="1"/>
  <c r="E40" i="6"/>
  <c r="G59" i="6"/>
  <c r="H59" i="6" s="1"/>
  <c r="E58" i="6"/>
  <c r="G58" i="6" s="1"/>
  <c r="H58" i="6" s="1"/>
  <c r="E201" i="7"/>
  <c r="G201" i="7" s="1"/>
  <c r="H201" i="7" s="1"/>
  <c r="G202" i="7"/>
  <c r="P217" i="7"/>
  <c r="P36" i="7"/>
  <c r="J22" i="7"/>
  <c r="P22" i="7" s="1"/>
  <c r="P21" i="7" s="1"/>
  <c r="E21" i="7" s="1"/>
  <c r="G21" i="7" s="1"/>
  <c r="H21" i="7" s="1"/>
  <c r="D5" i="7"/>
  <c r="P73" i="6"/>
  <c r="P58" i="6"/>
  <c r="J27" i="7"/>
  <c r="J28" i="7" s="1"/>
  <c r="P28" i="7" s="1"/>
  <c r="P109" i="7"/>
  <c r="E109" i="7" s="1"/>
  <c r="G109" i="7" s="1"/>
  <c r="H109" i="7" s="1"/>
  <c r="P126" i="7"/>
  <c r="E126" i="7" s="1"/>
  <c r="G126" i="7" s="1"/>
  <c r="H126" i="7" s="1"/>
  <c r="G53" i="6"/>
  <c r="H53" i="6" s="1"/>
  <c r="G77" i="6"/>
  <c r="H77" i="6" s="1"/>
  <c r="G95" i="6"/>
  <c r="H95" i="6" s="1"/>
  <c r="G43" i="6"/>
  <c r="H43" i="6" s="1"/>
  <c r="E87" i="6"/>
  <c r="G88" i="6"/>
  <c r="H88" i="6" s="1"/>
  <c r="G16" i="6"/>
  <c r="H16" i="6" s="1"/>
  <c r="P8" i="6"/>
  <c r="P7" i="6" s="1"/>
  <c r="G63" i="6"/>
  <c r="H63" i="6" s="1"/>
  <c r="G33" i="6"/>
  <c r="E32" i="6"/>
  <c r="E127" i="7"/>
  <c r="G127" i="7" s="1"/>
  <c r="H127" i="7" s="1"/>
  <c r="G169" i="7"/>
  <c r="H169" i="7" s="1"/>
  <c r="E244" i="7"/>
  <c r="G244" i="7" s="1"/>
  <c r="G104" i="7"/>
  <c r="H104" i="7" s="1"/>
  <c r="G370" i="7"/>
  <c r="H370" i="7" s="1"/>
  <c r="G374" i="7"/>
  <c r="H374" i="7" s="1"/>
  <c r="E235" i="7"/>
  <c r="G235" i="7" s="1"/>
  <c r="H235" i="7" s="1"/>
  <c r="E120" i="7"/>
  <c r="G120" i="7" s="1"/>
  <c r="H120" i="7" s="1"/>
  <c r="E123" i="7"/>
  <c r="G123" i="7" s="1"/>
  <c r="H123" i="7" s="1"/>
  <c r="G205" i="7"/>
  <c r="H205" i="7" s="1"/>
  <c r="G199" i="7"/>
  <c r="E188" i="7"/>
  <c r="G188" i="7" s="1"/>
  <c r="H188" i="7" s="1"/>
  <c r="E113" i="7"/>
  <c r="G113" i="7" s="1"/>
  <c r="H113" i="7" s="1"/>
  <c r="P40" i="6"/>
  <c r="G48" i="6"/>
  <c r="H48" i="6" s="1"/>
  <c r="G224" i="7"/>
  <c r="E87" i="7"/>
  <c r="P86" i="7"/>
  <c r="P49" i="7"/>
  <c r="E59" i="7"/>
  <c r="G59" i="7" s="1"/>
  <c r="H59" i="7" s="1"/>
  <c r="G154" i="7"/>
  <c r="H154" i="7" s="1"/>
  <c r="E13" i="7"/>
  <c r="G13" i="7" s="1"/>
  <c r="H13" i="7" s="1"/>
  <c r="E93" i="7"/>
  <c r="G93" i="7" s="1"/>
  <c r="H93" i="7" s="1"/>
  <c r="E29" i="7"/>
  <c r="G29" i="7" s="1"/>
  <c r="H29" i="7" s="1"/>
  <c r="E75" i="7"/>
  <c r="G75" i="7" s="1"/>
  <c r="H75" i="7" s="1"/>
  <c r="E78" i="7"/>
  <c r="G78" i="7" s="1"/>
  <c r="H78" i="7" s="1"/>
  <c r="G79" i="7"/>
  <c r="H79" i="7" s="1"/>
  <c r="G92" i="6"/>
  <c r="E91" i="6"/>
  <c r="E73" i="6"/>
  <c r="P72" i="6"/>
  <c r="G50" i="7"/>
  <c r="H50" i="7" s="1"/>
  <c r="G8" i="7"/>
  <c r="H8" i="7" s="1"/>
  <c r="G9" i="6"/>
  <c r="H9" i="6" s="1"/>
  <c r="E8" i="6"/>
  <c r="P253" i="7"/>
  <c r="E254" i="7"/>
  <c r="G67" i="7"/>
  <c r="H67" i="7" s="1"/>
  <c r="G40" i="6"/>
  <c r="H40" i="6" s="1"/>
  <c r="P248" i="7"/>
  <c r="E249" i="7"/>
  <c r="G160" i="7"/>
  <c r="H160" i="7" s="1"/>
  <c r="P24" i="7"/>
  <c r="J25" i="7"/>
  <c r="P25" i="7" s="1"/>
  <c r="J26" i="7" s="1"/>
  <c r="P26" i="7" s="1"/>
  <c r="G218" i="7"/>
  <c r="H218" i="7" s="1"/>
  <c r="E217" i="7"/>
  <c r="G217" i="7" s="1"/>
  <c r="H217" i="7" s="1"/>
  <c r="G209" i="7"/>
  <c r="H209" i="7" s="1"/>
  <c r="E36" i="7"/>
  <c r="G36" i="7" s="1"/>
  <c r="H36" i="7" s="1"/>
  <c r="G37" i="7"/>
  <c r="H37" i="7" s="1"/>
  <c r="E52" i="7"/>
  <c r="G52" i="7" s="1"/>
  <c r="H52" i="7" s="1"/>
  <c r="G228" i="7"/>
  <c r="H228" i="7" s="1"/>
  <c r="E227" i="7"/>
  <c r="G227" i="7" s="1"/>
  <c r="H227" i="7" s="1"/>
  <c r="E35" i="6"/>
  <c r="G36" i="6"/>
  <c r="H36" i="6" s="1"/>
  <c r="E365" i="7"/>
  <c r="G365" i="7" s="1"/>
  <c r="H365" i="7" s="1"/>
  <c r="G366" i="7"/>
  <c r="P27" i="7" l="1"/>
  <c r="G23" i="6"/>
  <c r="H23" i="6" s="1"/>
  <c r="E22" i="6"/>
  <c r="G22" i="6" s="1"/>
  <c r="H22" i="6" s="1"/>
  <c r="E39" i="6"/>
  <c r="G39" i="6" s="1"/>
  <c r="H39" i="6" s="1"/>
  <c r="P39" i="6"/>
  <c r="P6" i="6" s="1"/>
  <c r="G87" i="6"/>
  <c r="H87" i="6" s="1"/>
  <c r="E86" i="6"/>
  <c r="G86" i="6" s="1"/>
  <c r="H86" i="6" s="1"/>
  <c r="G32" i="6"/>
  <c r="E31" i="6"/>
  <c r="G31" i="6" s="1"/>
  <c r="P85" i="7"/>
  <c r="E86" i="7"/>
  <c r="G86" i="7" s="1"/>
  <c r="H86" i="7" s="1"/>
  <c r="G87" i="7"/>
  <c r="H87" i="7" s="1"/>
  <c r="E253" i="7"/>
  <c r="G253" i="7" s="1"/>
  <c r="H253" i="7" s="1"/>
  <c r="G254" i="7"/>
  <c r="H254" i="7" s="1"/>
  <c r="G73" i="6"/>
  <c r="H73" i="6" s="1"/>
  <c r="E72" i="6"/>
  <c r="G72" i="6" s="1"/>
  <c r="H72" i="6" s="1"/>
  <c r="G91" i="6"/>
  <c r="H91" i="6" s="1"/>
  <c r="H92" i="6"/>
  <c r="G35" i="6"/>
  <c r="H35" i="6" s="1"/>
  <c r="E34" i="6"/>
  <c r="G34" i="6" s="1"/>
  <c r="H34" i="6" s="1"/>
  <c r="P23" i="7"/>
  <c r="E248" i="7"/>
  <c r="G248" i="7" s="1"/>
  <c r="H248" i="7" s="1"/>
  <c r="G249" i="7"/>
  <c r="H249" i="7" s="1"/>
  <c r="E7" i="6"/>
  <c r="G8" i="6"/>
  <c r="H8" i="6" s="1"/>
  <c r="E49" i="7"/>
  <c r="G49" i="7" s="1"/>
  <c r="H49" i="7" s="1"/>
  <c r="E85" i="7" l="1"/>
  <c r="G85" i="7" s="1"/>
  <c r="H85" i="7" s="1"/>
  <c r="E6" i="6"/>
  <c r="G6" i="6" s="1"/>
  <c r="H6" i="6" s="1"/>
  <c r="G7" i="6"/>
  <c r="H7" i="6" s="1"/>
  <c r="E23" i="7"/>
  <c r="P7" i="7"/>
  <c r="P6" i="7" s="1"/>
  <c r="P5" i="7" s="1"/>
  <c r="G23" i="7" l="1"/>
  <c r="H23" i="7" s="1"/>
  <c r="E7" i="7"/>
  <c r="E6" i="7" s="1"/>
  <c r="G7" i="7" l="1"/>
  <c r="H7" i="7" s="1"/>
  <c r="G6" i="7" l="1"/>
  <c r="H6" i="7" s="1"/>
  <c r="E5" i="7"/>
  <c r="G5" i="7" s="1"/>
  <c r="H5" i="7" s="1"/>
</calcChain>
</file>

<file path=xl/sharedStrings.xml><?xml version="1.0" encoding="utf-8"?>
<sst xmlns="http://schemas.openxmlformats.org/spreadsheetml/2006/main" count="2608" uniqueCount="519">
  <si>
    <t>장애인의날행사비 5,000천원+바오로교실기능보강 4,000천원</t>
  </si>
  <si>
    <t>성무활동비 및 미사예물(사제)</t>
  </si>
  <si>
    <t>탈북민창업지원사업(서민금융진흥원)</t>
  </si>
  <si>
    <t>동자동 임대수입(1층,지하층)</t>
  </si>
  <si>
    <t>카사지센 사업비 지원(자부담)</t>
  </si>
  <si>
    <t>온라인모금(해피빈, 신한아름인)</t>
  </si>
  <si>
    <t>양초사업 대출금 상환 관련 수입</t>
  </si>
  <si>
    <t xml:space="preserve"> - 정체성1단계(사회복지사)</t>
  </si>
  <si>
    <t xml:space="preserve">2012년 11월 집행액(C)
</t>
  </si>
  <si>
    <t>기획사업(가톨릭사회복지운영지표)</t>
  </si>
  <si>
    <t>&lt;협의회 해산으로 사업 종료&gt;</t>
  </si>
  <si>
    <t xml:space="preserve"> 사회복지회 사제 급여 지원금</t>
  </si>
  <si>
    <t>회의비</t>
  </si>
  <si>
    <t>원</t>
  </si>
  <si>
    <t>시설비</t>
  </si>
  <si>
    <t>업무</t>
  </si>
  <si>
    <t>식</t>
  </si>
  <si>
    <t>월</t>
  </si>
  <si>
    <t>조성비</t>
  </si>
  <si>
    <t>=</t>
  </si>
  <si>
    <t>×</t>
  </si>
  <si>
    <t>항</t>
  </si>
  <si>
    <t>목</t>
  </si>
  <si>
    <t>후원금</t>
  </si>
  <si>
    <t>재산</t>
  </si>
  <si>
    <t>대</t>
  </si>
  <si>
    <t>합계</t>
  </si>
  <si>
    <t>회</t>
  </si>
  <si>
    <t>관</t>
  </si>
  <si>
    <t>수입</t>
  </si>
  <si>
    <t>근속</t>
  </si>
  <si>
    <t>전입금</t>
  </si>
  <si>
    <t>기본</t>
  </si>
  <si>
    <t>사무비</t>
  </si>
  <si>
    <t>인건비</t>
  </si>
  <si>
    <t>급여</t>
  </si>
  <si>
    <t>잡수입</t>
  </si>
  <si>
    <t>잡지출</t>
  </si>
  <si>
    <t>지정</t>
  </si>
  <si>
    <t xml:space="preserve"> =</t>
  </si>
  <si>
    <t>비지정</t>
  </si>
  <si>
    <t>예비비</t>
  </si>
  <si>
    <t>x</t>
  </si>
  <si>
    <t>소계</t>
  </si>
  <si>
    <t>명</t>
  </si>
  <si>
    <t xml:space="preserve"> </t>
  </si>
  <si>
    <t>급식비</t>
  </si>
  <si>
    <t>분야별</t>
  </si>
  <si>
    <t>CMS</t>
  </si>
  <si>
    <t>이월금</t>
  </si>
  <si>
    <t>비율</t>
  </si>
  <si>
    <t>금액</t>
  </si>
  <si>
    <t>곳</t>
  </si>
  <si>
    <t>/</t>
  </si>
  <si>
    <t>직책</t>
  </si>
  <si>
    <t>추진비</t>
  </si>
  <si>
    <t>전출금</t>
  </si>
  <si>
    <t>차량비</t>
  </si>
  <si>
    <t>수당</t>
  </si>
  <si>
    <t>반환금</t>
  </si>
  <si>
    <t>계</t>
  </si>
  <si>
    <t>총계</t>
  </si>
  <si>
    <t>여비</t>
  </si>
  <si>
    <t>시설</t>
  </si>
  <si>
    <t>직무</t>
  </si>
  <si>
    <t>운영비</t>
  </si>
  <si>
    <t>본봉</t>
  </si>
  <si>
    <t>사업비</t>
  </si>
  <si>
    <t>법정</t>
  </si>
  <si>
    <t>상환금</t>
  </si>
  <si>
    <t>분기</t>
  </si>
  <si>
    <t xml:space="preserve">  </t>
  </si>
  <si>
    <t>부</t>
  </si>
  <si>
    <t>재산수입</t>
  </si>
  <si>
    <t>협의회모금</t>
  </si>
  <si>
    <t>차량유지비</t>
  </si>
  <si>
    <t>기타추진비</t>
  </si>
  <si>
    <t>출판사업</t>
  </si>
  <si>
    <t>시설전출금</t>
  </si>
  <si>
    <t>교육사업</t>
  </si>
  <si>
    <t>총  계</t>
  </si>
  <si>
    <t>법인 행사비</t>
  </si>
  <si>
    <t>교구지원금</t>
  </si>
  <si>
    <t>이사회 회의비</t>
  </si>
  <si>
    <t>인터넷사용료</t>
  </si>
  <si>
    <t>복지사업</t>
  </si>
  <si>
    <t>기타지원금</t>
  </si>
  <si>
    <t>본당지원금</t>
  </si>
  <si>
    <t>디딤자리</t>
  </si>
  <si>
    <t>모금사업</t>
  </si>
  <si>
    <t>기타 시설비</t>
  </si>
  <si>
    <t>보미나어린이집</t>
  </si>
  <si>
    <t>선교200주년</t>
  </si>
  <si>
    <t>사업평가회</t>
  </si>
  <si>
    <t>소  계</t>
  </si>
  <si>
    <t>증감(B-A)</t>
  </si>
  <si>
    <t>재난재해</t>
  </si>
  <si>
    <t>지로모금사업비</t>
  </si>
  <si>
    <t>과년도수입</t>
  </si>
  <si>
    <t>諸유지보수비</t>
  </si>
  <si>
    <t>제세공과금</t>
  </si>
  <si>
    <t>정체성2단계</t>
  </si>
  <si>
    <t>혼배기부사업비</t>
  </si>
  <si>
    <t>생명대행진</t>
  </si>
  <si>
    <t>세실리아장학금</t>
  </si>
  <si>
    <t>본당모금사업</t>
  </si>
  <si>
    <t>종사자
교육비</t>
  </si>
  <si>
    <t>정체성3단계</t>
  </si>
  <si>
    <t>재해복구비</t>
  </si>
  <si>
    <t>지정후원이월금</t>
  </si>
  <si>
    <t>전례준비비</t>
  </si>
  <si>
    <t>부채상환금</t>
  </si>
  <si>
    <t>자기개발과정</t>
  </si>
  <si>
    <t>성모영보장학회</t>
  </si>
  <si>
    <t>장학금 지급</t>
  </si>
  <si>
    <t>기타잡수입</t>
  </si>
  <si>
    <t>성동노인복지관</t>
  </si>
  <si>
    <t>원당어린이집</t>
  </si>
  <si>
    <t>기타후생비</t>
  </si>
  <si>
    <t>본인대학학자금</t>
  </si>
  <si>
    <t>교구보조금</t>
  </si>
  <si>
    <t>사업관리</t>
  </si>
  <si>
    <t>대외협력사업</t>
  </si>
  <si>
    <t>기관운영비</t>
  </si>
  <si>
    <t>홍보출판</t>
  </si>
  <si>
    <t>해뜨락어린이집</t>
  </si>
  <si>
    <t>보조금수입</t>
  </si>
  <si>
    <t>교육사업수입</t>
  </si>
  <si>
    <t>산재보험</t>
  </si>
  <si>
    <t>기타수수료</t>
  </si>
  <si>
    <t>지정후원예비비</t>
  </si>
  <si>
    <t>국민연금</t>
  </si>
  <si>
    <t>요안나장학회</t>
  </si>
  <si>
    <t>지정후원금</t>
  </si>
  <si>
    <t>한빛어린이집</t>
  </si>
  <si>
    <t>기타예비비</t>
  </si>
  <si>
    <t>법인재산관리비</t>
  </si>
  <si>
    <t>특별지원사업</t>
  </si>
  <si>
    <t>한마음지원금</t>
  </si>
  <si>
    <t>도곡어린이집</t>
  </si>
  <si>
    <t>공공요금</t>
  </si>
  <si>
    <t>유락종합복지관</t>
  </si>
  <si>
    <t>예금이자수입</t>
  </si>
  <si>
    <t>말가리다장학회</t>
  </si>
  <si>
    <t>임대수입</t>
  </si>
  <si>
    <t>정근수당</t>
  </si>
  <si>
    <t>후원자관리</t>
  </si>
  <si>
    <t>모금관리</t>
  </si>
  <si>
    <t>우편물발송비</t>
  </si>
  <si>
    <t>자산취득비</t>
  </si>
  <si>
    <t>운영위원회의</t>
  </si>
  <si>
    <t>목동어린이집</t>
  </si>
  <si>
    <t>장학금지급</t>
  </si>
  <si>
    <t>연화어린이집</t>
  </si>
  <si>
    <t>교육자문위원회</t>
  </si>
  <si>
    <t>고용보험</t>
  </si>
  <si>
    <t>마천어린이집</t>
  </si>
  <si>
    <t>지로후원</t>
  </si>
  <si>
    <t>재산세 등</t>
  </si>
  <si>
    <t>마음자리</t>
  </si>
  <si>
    <t>전문가 자문비</t>
  </si>
  <si>
    <t>소모품비</t>
  </si>
  <si>
    <t>지역사회모금</t>
  </si>
  <si>
    <t>강서푸드마켓</t>
  </si>
  <si>
    <t>금전출납</t>
  </si>
  <si>
    <t>송화어린이집</t>
  </si>
  <si>
    <t>해그린어린이집</t>
  </si>
  <si>
    <t>자부담이월금</t>
  </si>
  <si>
    <t>지원사업</t>
  </si>
  <si>
    <t>금천노인복지관</t>
  </si>
  <si>
    <t>시설장비유지비</t>
  </si>
  <si>
    <t>사업수입</t>
  </si>
  <si>
    <t>고덕양로원</t>
  </si>
  <si>
    <t>퇴직연금</t>
  </si>
  <si>
    <t>비율(%)</t>
  </si>
  <si>
    <t>기타보조금수입</t>
  </si>
  <si>
    <t>원금상환금</t>
  </si>
  <si>
    <t>왕십리성당데이</t>
  </si>
  <si>
    <t>방배어린이집</t>
  </si>
  <si>
    <t>동작종합복지관</t>
  </si>
  <si>
    <t>재가특별지원</t>
  </si>
  <si>
    <t>요양보험</t>
  </si>
  <si>
    <t>상계동성당데이</t>
  </si>
  <si>
    <t>햇빛자리</t>
  </si>
  <si>
    <t>자기계발비</t>
  </si>
  <si>
    <t>서민금융진흥원</t>
  </si>
  <si>
    <t>본당신자교육</t>
  </si>
  <si>
    <t>차량유류대</t>
  </si>
  <si>
    <t>해든어린이집</t>
  </si>
  <si>
    <t>건강보험</t>
  </si>
  <si>
    <t>기타재산수입</t>
  </si>
  <si>
    <t>직원 경조사비</t>
  </si>
  <si>
    <t>고척동성당데이</t>
  </si>
  <si>
    <t>법인세환급금</t>
  </si>
  <si>
    <t>직책보조비</t>
  </si>
  <si>
    <t>공모사업지원금</t>
  </si>
  <si>
    <t>성지보호작업장</t>
  </si>
  <si>
    <t>비둘기주간보호</t>
  </si>
  <si>
    <t>신당종합복지관</t>
  </si>
  <si>
    <t>한가족장학회</t>
  </si>
  <si>
    <t>후원자통합관리</t>
  </si>
  <si>
    <t>은도어린이집</t>
  </si>
  <si>
    <t>기타운영비</t>
  </si>
  <si>
    <t>기말수당</t>
  </si>
  <si>
    <t>정기업무점검</t>
  </si>
  <si>
    <t>희망의집</t>
  </si>
  <si>
    <t>서리풀주간보호</t>
  </si>
  <si>
    <t>교정사목지원</t>
  </si>
  <si>
    <t>홍보물 제작</t>
  </si>
  <si>
    <t>한빛종합복지관</t>
  </si>
  <si>
    <t>시설지정기탁</t>
  </si>
  <si>
    <t>홈페이지 관리</t>
  </si>
  <si>
    <t>다향공동생활</t>
  </si>
  <si>
    <t>천호동성당데이</t>
  </si>
  <si>
    <t>CMS관리비</t>
  </si>
  <si>
    <t>상계종합복지관</t>
  </si>
  <si>
    <t>성가정입양원</t>
  </si>
  <si>
    <t>고충처리위원회</t>
  </si>
  <si>
    <t>갈현동성당데이</t>
  </si>
  <si>
    <t>중곡종합복지관</t>
  </si>
  <si>
    <t>기타후생경비</t>
  </si>
  <si>
    <t>출장 여비</t>
  </si>
  <si>
    <t>한국카리타스</t>
  </si>
  <si>
    <t>상일어린이집</t>
  </si>
  <si>
    <t>사제공제회비</t>
  </si>
  <si>
    <t>우리들의공부방</t>
  </si>
  <si>
    <t>연구기획사업</t>
  </si>
  <si>
    <t>등록단체지원금</t>
  </si>
  <si>
    <t>신망애공동생활</t>
  </si>
  <si>
    <t>다사랑공동생활</t>
  </si>
  <si>
    <t>혜화동데이케어</t>
  </si>
  <si>
    <t>및 기타</t>
  </si>
  <si>
    <t>구파발성당데이</t>
  </si>
  <si>
    <t>시설장연수</t>
  </si>
  <si>
    <t>신당동성당데이</t>
  </si>
  <si>
    <t>홍보사업</t>
  </si>
  <si>
    <t>고액후원자관리</t>
  </si>
  <si>
    <t>우리집공동체</t>
  </si>
  <si>
    <t>차년도이월금</t>
  </si>
  <si>
    <t>계좌입금 후원</t>
  </si>
  <si>
    <t>소라네공동생활</t>
  </si>
  <si>
    <t>신망애의집</t>
  </si>
  <si>
    <t>모금자문위원회</t>
  </si>
  <si>
    <t>대외협력
사업</t>
  </si>
  <si>
    <t>방송모금</t>
  </si>
  <si>
    <t>연희네공동생활</t>
  </si>
  <si>
    <t>자동차보험모금</t>
  </si>
  <si>
    <t>연구사업</t>
  </si>
  <si>
    <t>홍보대사관리</t>
  </si>
  <si>
    <t>모금홍보동영상</t>
  </si>
  <si>
    <t>나눔의묵상회</t>
  </si>
  <si>
    <t>&lt;시설폐지&gt;</t>
  </si>
  <si>
    <t>정체성1단계</t>
  </si>
  <si>
    <t>해뜨는집</t>
  </si>
  <si>
    <t>야근 식대</t>
  </si>
  <si>
    <t>장학사업</t>
  </si>
  <si>
    <t>&lt;수탁종료&gt;</t>
  </si>
  <si>
    <t>요셉의원</t>
  </si>
  <si>
    <t>물품후원탁송료</t>
  </si>
  <si>
    <t>두레네공동생활</t>
  </si>
  <si>
    <t>금호동성당데이</t>
  </si>
  <si>
    <t>연구조사사업</t>
  </si>
  <si>
    <t>1.  세 입</t>
  </si>
  <si>
    <t>행운동성당데이</t>
  </si>
  <si>
    <t>2.  세 출</t>
  </si>
  <si>
    <t>일반모금</t>
  </si>
  <si>
    <t>협의회특화사업</t>
  </si>
  <si>
    <t>루치아공동생활</t>
  </si>
  <si>
    <t xml:space="preserve"> 이자지급금</t>
  </si>
  <si>
    <t>서울주보 홍보</t>
  </si>
  <si>
    <t>본당방문모금</t>
  </si>
  <si>
    <t>사랑손주간보호</t>
  </si>
  <si>
    <t>공모지원사업</t>
  </si>
  <si>
    <t>성지주일(사순)</t>
  </si>
  <si>
    <t>강일성모노인요양</t>
  </si>
  <si>
    <t>사회적기업진흥원 사업</t>
  </si>
  <si>
    <t>로사리아공동생활</t>
  </si>
  <si>
    <t>꿈손단기보호시설</t>
  </si>
  <si>
    <t>사회복지사업 지원금</t>
  </si>
  <si>
    <t>(단위 : 천원)</t>
  </si>
  <si>
    <t>구로구육아종합지원센터</t>
  </si>
  <si>
    <t>본당사회
복지사업</t>
  </si>
  <si>
    <t xml:space="preserve">선종봉사부 반환금 </t>
  </si>
  <si>
    <t>양천어르신요양센터</t>
  </si>
  <si>
    <t>신림성모성당데이</t>
  </si>
  <si>
    <t xml:space="preserve"> - 메뉴얼제작비</t>
  </si>
  <si>
    <t>바오로교실주간보호</t>
  </si>
  <si>
    <t>화곡성모공동생활</t>
  </si>
  <si>
    <t>보금자리공동생활</t>
  </si>
  <si>
    <t>시흥4동성당데이</t>
  </si>
  <si>
    <t>특별수당(설,추석)</t>
  </si>
  <si>
    <t>바보의나눔 지원금</t>
  </si>
  <si>
    <t>혼배기부 축복미</t>
  </si>
  <si>
    <t xml:space="preserve"> - 실무자회의비외</t>
  </si>
  <si>
    <t>임대료 지원(본회)</t>
  </si>
  <si>
    <t>헬렌켈러주간보호</t>
  </si>
  <si>
    <t>프란치스코어린이집</t>
  </si>
  <si>
    <t>CS노인통합
사례관리</t>
  </si>
  <si>
    <t>종부세 및 대부료</t>
  </si>
  <si>
    <t>회장 직책보조비</t>
  </si>
  <si>
    <t>화곡본동성당데이</t>
  </si>
  <si>
    <t>등촌7종합복지관</t>
  </si>
  <si>
    <t>헬렌켈러공동생활2</t>
  </si>
  <si>
    <t>신풍오피스텔 임대</t>
  </si>
  <si>
    <t>서로함께(청담)</t>
  </si>
  <si>
    <t>한우리보호작업장</t>
  </si>
  <si>
    <t>서로함께(신림)</t>
  </si>
  <si>
    <t>사업계획 및 평가</t>
  </si>
  <si>
    <t>양천데이케어센터</t>
  </si>
  <si>
    <t>한우리정보문화센터</t>
  </si>
  <si>
    <t>본당 이웃사랑 캠페인</t>
  </si>
  <si>
    <t>사회복지분과 모임지원</t>
  </si>
  <si>
    <t>사례집 제작 및 배포</t>
  </si>
  <si>
    <t>장학기금
이자수입</t>
  </si>
  <si>
    <t>한끼100원모금</t>
  </si>
  <si>
    <t>모범본당 운영지원</t>
  </si>
  <si>
    <t>종교계자원봉사협의회</t>
  </si>
  <si>
    <t>본당 사업 지원금</t>
  </si>
  <si>
    <t>본당사회복지활동지원</t>
  </si>
  <si>
    <t>회계감사및 세무조정료</t>
  </si>
  <si>
    <t xml:space="preserve"> - 간담회 진행비</t>
  </si>
  <si>
    <t>비지정후원 예비비</t>
  </si>
  <si>
    <t>시설본당 공동사업지원</t>
  </si>
  <si>
    <t>운영위원 회의비</t>
  </si>
  <si>
    <t>장애인 부모 간담회</t>
  </si>
  <si>
    <t>꿈자람터장애인주간</t>
  </si>
  <si>
    <t>시범본당 운영지원</t>
  </si>
  <si>
    <t>경동제약지정후원금</t>
  </si>
  <si>
    <t>사업설명회 및 심사</t>
  </si>
  <si>
    <t xml:space="preserve"> - 자기개발과정</t>
  </si>
  <si>
    <t>수용비 및
수수료</t>
  </si>
  <si>
    <t>사순절/대림절 모금</t>
  </si>
  <si>
    <t xml:space="preserve"> - 장소 대관비</t>
  </si>
  <si>
    <t>소외계층 긴급지원</t>
  </si>
  <si>
    <t>MOU 실무협의회</t>
  </si>
  <si>
    <t>한국자원봉사협의회</t>
  </si>
  <si>
    <t>사순대림 저금통</t>
  </si>
  <si>
    <t>지정기탁시설지원 등</t>
  </si>
  <si>
    <t>신규후원자관리(삭제)</t>
  </si>
  <si>
    <t>&lt;수탁종료예정&gt;</t>
  </si>
  <si>
    <t>사업수행본당 평가회</t>
  </si>
  <si>
    <t xml:space="preserve"> - 기타 진행비</t>
  </si>
  <si>
    <t>직원 회의비 등</t>
  </si>
  <si>
    <t>2021년
예산(B)</t>
  </si>
  <si>
    <t>지정후원 차년도이월금</t>
  </si>
  <si>
    <t>후원관리프로그램</t>
  </si>
  <si>
    <t>&lt;대출금 상환 완료&gt;</t>
  </si>
  <si>
    <t>장애인주일 미사</t>
  </si>
  <si>
    <t>베들레헴어린이집</t>
  </si>
  <si>
    <t>중구장애인복지관</t>
  </si>
  <si>
    <t>한국사회적기업진흥원</t>
  </si>
  <si>
    <t xml:space="preserve">협의회지원사업 </t>
  </si>
  <si>
    <t>운영위원회회의비</t>
  </si>
  <si>
    <t>연차보고서 발간</t>
  </si>
  <si>
    <t>시설장비
유지비</t>
  </si>
  <si>
    <t>사업수행본당 지원</t>
  </si>
  <si>
    <t>한빛장애인주간보호</t>
  </si>
  <si>
    <t>사회보험
부담금</t>
  </si>
  <si>
    <t>비지정후원이월금</t>
  </si>
  <si>
    <t>예비비
및 기타</t>
  </si>
  <si>
    <t>동화나라어린이집</t>
  </si>
  <si>
    <t>법인신용카드캐시백배분</t>
  </si>
  <si>
    <t>돌코리아지정후원금</t>
  </si>
  <si>
    <t>돌코리아 지정기탁사업</t>
  </si>
  <si>
    <t>장학사업
지정후원금</t>
  </si>
  <si>
    <t>한마음한몸
지정후원금</t>
  </si>
  <si>
    <t>지정기탁지원사업</t>
  </si>
  <si>
    <t>서초3단지어린이집</t>
  </si>
  <si>
    <t>사순절 저금통(개인)</t>
  </si>
  <si>
    <t xml:space="preserve">동작노인복지관 </t>
  </si>
  <si>
    <t>긴급재난 직접지원비</t>
  </si>
  <si>
    <t>비둘기직업적응훈련시설</t>
  </si>
  <si>
    <t>대림절 저금통(개인)</t>
  </si>
  <si>
    <t>사랑손직업적응훈련시설</t>
  </si>
  <si>
    <t>前수탁시설사후처리비</t>
  </si>
  <si>
    <t>경동제약 지정기탁사업</t>
  </si>
  <si>
    <t>재난재해
사업비</t>
  </si>
  <si>
    <t>자선주일(대림)</t>
  </si>
  <si>
    <t>사회사목국 연계</t>
  </si>
  <si>
    <t>희망의집 대여금 회수</t>
  </si>
  <si>
    <t>장애인고용장려금</t>
  </si>
  <si>
    <t>시설인사위원회 회의비</t>
  </si>
  <si>
    <t>지역사회모금사업</t>
  </si>
  <si>
    <t xml:space="preserve">
직영수탁시설관리
</t>
  </si>
  <si>
    <t>한부모가정 지정후원금</t>
  </si>
  <si>
    <t>기타 소송경비 등</t>
  </si>
  <si>
    <t>바오로교실작업장</t>
  </si>
  <si>
    <t>시설전출금
(후원금)</t>
  </si>
  <si>
    <t>성빈센트환경마을</t>
  </si>
  <si>
    <t>성모(등촌)어린이집</t>
  </si>
  <si>
    <t xml:space="preserve"> - 시설장연수</t>
  </si>
  <si>
    <t>부회장 직책보조비</t>
  </si>
  <si>
    <t>내방자 긴급지원</t>
  </si>
  <si>
    <t>성가정노인복지관</t>
  </si>
  <si>
    <t>시설 수탁관리비 등</t>
  </si>
  <si>
    <t xml:space="preserve"> - 업무점검교통비</t>
  </si>
  <si>
    <t>나자로보호작업장</t>
  </si>
  <si>
    <t>화해의집 쉼자리</t>
  </si>
  <si>
    <t>덕계동 임대수입</t>
  </si>
  <si>
    <t>공모지원사업 운영비</t>
  </si>
  <si>
    <t>쌍문2동어린이집</t>
  </si>
  <si>
    <t>헬렌켈러단기거주</t>
  </si>
  <si>
    <t>한가족장학금 지정후원</t>
  </si>
  <si>
    <t>너울자리공동생활</t>
  </si>
  <si>
    <t>강서직업재활센터</t>
  </si>
  <si>
    <t>전기 · 전화요금</t>
  </si>
  <si>
    <t xml:space="preserve"> - 특별업무점검비</t>
  </si>
  <si>
    <t>옥수동아파트 임대수입</t>
  </si>
  <si>
    <t>하늘자리공동생활</t>
  </si>
  <si>
    <t>마로니에공동생활</t>
  </si>
  <si>
    <t>샛별지역아동센터</t>
  </si>
  <si>
    <t>헬렌켈러공동생활</t>
  </si>
  <si>
    <t>평화방송 사례모금 후원금</t>
  </si>
  <si>
    <t>통합네트워크시스템 유지비</t>
  </si>
  <si>
    <t>사무실 컴퓨터및  비품구입</t>
  </si>
  <si>
    <t>기타재산수입 및 배당수입</t>
  </si>
  <si>
    <t>장학금지급(1~12월)</t>
  </si>
  <si>
    <t>온라인 모금 웹진 제작</t>
  </si>
  <si>
    <t xml:space="preserve">본당사회복지자문위원회 </t>
  </si>
  <si>
    <t>전자지급결제대행 수수료</t>
  </si>
  <si>
    <t>2020년4차
추경예산(A)</t>
  </si>
  <si>
    <t>본당사회복지 공모지원사업</t>
  </si>
  <si>
    <t>온라인 홍보컨텐츠 구입</t>
  </si>
  <si>
    <t>선교200주년장학금 지정후원</t>
  </si>
  <si>
    <t>한끼100원나누기 사업비</t>
  </si>
  <si>
    <t>요안나장학사업 지정후원</t>
  </si>
  <si>
    <t xml:space="preserve"> - 점검단교육비및 평가회비</t>
  </si>
  <si>
    <t>서울대교구성당지정후원금</t>
  </si>
  <si>
    <t>2018년 사업지원금 반환</t>
  </si>
  <si>
    <t>예다움보듬이나눔이어린이집</t>
  </si>
  <si>
    <t>등기,평가, 중개수수료 등</t>
  </si>
  <si>
    <t>양초사업 대출 원금 상환</t>
  </si>
  <si>
    <t>다과구입 등 기타회의비</t>
  </si>
  <si>
    <t>본당 자원봉사 
관리및 운영</t>
  </si>
  <si>
    <t>통신사 기지국 임대수입</t>
  </si>
  <si>
    <t>법인세환급 (바오로선교회)</t>
  </si>
  <si>
    <t>요안나장학기금 이자수입</t>
  </si>
  <si>
    <t>사회복지사목 시범본당 운영</t>
  </si>
  <si>
    <t>성모영보장학기금  이자수입</t>
  </si>
  <si>
    <t>사무실 및 교육실 임차료</t>
  </si>
  <si>
    <t>양초사업 대출 이자 등</t>
  </si>
  <si>
    <t>직영수탁시설방문 및 축하금</t>
  </si>
  <si>
    <t>성모영보장학사업 지정후원</t>
  </si>
  <si>
    <t>동자동 임대수입(5층)</t>
  </si>
  <si>
    <t>자동차세 및 자동차보험료</t>
  </si>
  <si>
    <t>특별수당(부활,휴가,성탄)</t>
  </si>
  <si>
    <t>희망의밥(바보 개인지정기탁)</t>
  </si>
  <si>
    <t>말가리다장학기금 이자수입</t>
  </si>
  <si>
    <t>비지정후원 차년도이월금</t>
  </si>
  <si>
    <t>주교회의교육행정분과지원금반환</t>
  </si>
  <si>
    <t>기타관리비(신청서 제작 등)</t>
  </si>
  <si>
    <t>한국종교계사회복지협의회</t>
  </si>
  <si>
    <t>사업계획서, 보고서 발간</t>
  </si>
  <si>
    <t>2019년 법인세 환급</t>
  </si>
  <si>
    <t>님비현상 개선 캠페인(가톨릭사랑실천사업으로 이관)</t>
  </si>
  <si>
    <t>명일동성당지원금(성가정노인복지관지원)</t>
  </si>
  <si>
    <t>이주사목위원회 지원(베들레헴어린이집 지원)</t>
  </si>
  <si>
    <t>서울가톨릭사회복지회 2021년  세입·세출 예산</t>
    <phoneticPr fontId="3" type="noConversion"/>
  </si>
  <si>
    <t>인식개선사업</t>
    <phoneticPr fontId="3" type="noConversion"/>
  </si>
  <si>
    <t>계</t>
    <phoneticPr fontId="3" type="noConversion"/>
  </si>
  <si>
    <t>토론회</t>
    <phoneticPr fontId="3" type="noConversion"/>
  </si>
  <si>
    <t>온라인 콘텐츠제작</t>
    <phoneticPr fontId="3" type="noConversion"/>
  </si>
  <si>
    <t>자료집 제작</t>
    <phoneticPr fontId="3" type="noConversion"/>
  </si>
  <si>
    <t>홍보물 및 평가회의</t>
    <phoneticPr fontId="3" type="noConversion"/>
  </si>
  <si>
    <t>신규</t>
    <phoneticPr fontId="3" type="noConversion"/>
  </si>
  <si>
    <t>&lt;신규사업&gt;</t>
    <phoneticPr fontId="3" type="noConversion"/>
  </si>
  <si>
    <t>생명존중
문화만들기</t>
    <phoneticPr fontId="3" type="noConversion"/>
  </si>
  <si>
    <t>누림학교</t>
    <phoneticPr fontId="3" type="noConversion"/>
  </si>
  <si>
    <t>곳</t>
    <phoneticPr fontId="3" type="noConversion"/>
  </si>
  <si>
    <t>활동가교육</t>
    <phoneticPr fontId="3" type="noConversion"/>
  </si>
  <si>
    <t>사회조사</t>
    <phoneticPr fontId="3" type="noConversion"/>
  </si>
  <si>
    <t>성과공유회</t>
    <phoneticPr fontId="3" type="noConversion"/>
  </si>
  <si>
    <t>사례컨퍼런스 및 사례집제작</t>
    <phoneticPr fontId="3" type="noConversion"/>
  </si>
  <si>
    <t>계</t>
    <phoneticPr fontId="3" type="noConversion"/>
  </si>
  <si>
    <t>노숙인 야간순회</t>
    <phoneticPr fontId="3" type="noConversion"/>
  </si>
  <si>
    <t>취약계층지원사업</t>
    <phoneticPr fontId="3" type="noConversion"/>
  </si>
  <si>
    <t>간사 인건비(인건비로 이동)</t>
    <phoneticPr fontId="3" type="noConversion"/>
  </si>
  <si>
    <t>동절기노숙인야간순회</t>
    <phoneticPr fontId="3" type="noConversion"/>
  </si>
  <si>
    <t>노숙인야간순회(지역사회보호사업으로 이동)</t>
    <phoneticPr fontId="3" type="noConversion"/>
  </si>
  <si>
    <t>&lt;2021년 피정 중단&gt;</t>
    <phoneticPr fontId="3" type="noConversion"/>
  </si>
  <si>
    <t>취약계층 주거비 지원</t>
    <phoneticPr fontId="3" type="noConversion"/>
  </si>
  <si>
    <t>취약계층 쌀 지원</t>
    <phoneticPr fontId="3" type="noConversion"/>
  </si>
  <si>
    <t>원</t>
    <phoneticPr fontId="3" type="noConversion"/>
  </si>
  <si>
    <t>고령장애인 서비스사업 종료</t>
    <phoneticPr fontId="3" type="noConversion"/>
  </si>
  <si>
    <t>사회복지시설</t>
    <phoneticPr fontId="3" type="noConversion"/>
  </si>
  <si>
    <t>보급형 영상 및 책자 제작</t>
    <phoneticPr fontId="3" type="noConversion"/>
  </si>
  <si>
    <t>강사비</t>
    <phoneticPr fontId="3" type="noConversion"/>
  </si>
  <si>
    <t>교구구입 등 기타진행비</t>
    <phoneticPr fontId="3" type="noConversion"/>
  </si>
  <si>
    <t>가톨릭에코
연대사업</t>
    <phoneticPr fontId="3" type="noConversion"/>
  </si>
  <si>
    <t xml:space="preserve">신규 </t>
    <phoneticPr fontId="3" type="noConversion"/>
  </si>
  <si>
    <t>신규</t>
    <phoneticPr fontId="3" type="noConversion"/>
  </si>
  <si>
    <t xml:space="preserve"> - 정체성2단계</t>
    <phoneticPr fontId="3" type="noConversion"/>
  </si>
  <si>
    <t xml:space="preserve"> - 정체성3단계</t>
    <phoneticPr fontId="3" type="noConversion"/>
  </si>
  <si>
    <t>회</t>
    <phoneticPr fontId="3" type="noConversion"/>
  </si>
  <si>
    <t>직원교육 및 연수(내외부)</t>
    <phoneticPr fontId="3" type="noConversion"/>
  </si>
  <si>
    <t>2020년한마음지원금 잔액반환</t>
    <phoneticPr fontId="3" type="noConversion"/>
  </si>
  <si>
    <t>2020년 경동제약기탁금 잔액반환</t>
    <phoneticPr fontId="3" type="noConversion"/>
  </si>
  <si>
    <t>신규</t>
    <phoneticPr fontId="3" type="noConversion"/>
  </si>
  <si>
    <t>교육자문위원회</t>
    <phoneticPr fontId="3" type="noConversion"/>
  </si>
  <si>
    <t>긴급재난지원사업비(노숙인지원과 통합)</t>
    <phoneticPr fontId="3" type="noConversion"/>
  </si>
  <si>
    <t xml:space="preserve"> - 나눔의 묵상회(21년 피정 중단)</t>
    <phoneticPr fontId="3" type="noConversion"/>
  </si>
  <si>
    <t>지역사회
보호사업</t>
    <phoneticPr fontId="3" type="noConversion"/>
  </si>
  <si>
    <t>분야별대표협의회</t>
    <phoneticPr fontId="3" type="noConversion"/>
  </si>
  <si>
    <t>어린이집협의회</t>
    <phoneticPr fontId="3" type="noConversion"/>
  </si>
  <si>
    <t>아동청소년그룹홈협의회</t>
    <phoneticPr fontId="3" type="noConversion"/>
  </si>
  <si>
    <t>지역아동센터공부방협의회</t>
    <phoneticPr fontId="3" type="noConversion"/>
  </si>
  <si>
    <t>여성복지협의회</t>
    <phoneticPr fontId="3" type="noConversion"/>
  </si>
  <si>
    <t>노숙인복지협의회</t>
    <phoneticPr fontId="3" type="noConversion"/>
  </si>
  <si>
    <t>종합사회복지관협의회</t>
    <phoneticPr fontId="3" type="noConversion"/>
  </si>
  <si>
    <t>장애복지협의회</t>
    <phoneticPr fontId="3" type="noConversion"/>
  </si>
  <si>
    <t>계</t>
    <phoneticPr fontId="3" type="noConversion"/>
  </si>
  <si>
    <t>원</t>
    <phoneticPr fontId="3" type="noConversion"/>
  </si>
  <si>
    <t>정책제안</t>
    <phoneticPr fontId="3" type="noConversion"/>
  </si>
  <si>
    <t>사업비</t>
    <phoneticPr fontId="3" type="noConversion"/>
  </si>
  <si>
    <t>신규</t>
    <phoneticPr fontId="3" type="noConversion"/>
  </si>
  <si>
    <t>본당사회</t>
    <phoneticPr fontId="3" type="noConversion"/>
  </si>
  <si>
    <r>
      <t>산출내역</t>
    </r>
    <r>
      <rPr>
        <sz val="10"/>
        <rFont val="맑은 고딕"/>
        <family val="3"/>
        <charset val="129"/>
      </rPr>
      <t>(단위: 원)</t>
    </r>
  </si>
  <si>
    <r>
      <t>산출내역</t>
    </r>
    <r>
      <rPr>
        <sz val="11"/>
        <rFont val="맑은 고딕"/>
        <family val="3"/>
        <charset val="129"/>
      </rPr>
      <t xml:space="preserve">(단위: 원) </t>
    </r>
  </si>
  <si>
    <r>
      <t xml:space="preserve">장애인복지특화
</t>
    </r>
    <r>
      <rPr>
        <sz val="10"/>
        <rFont val="나눔스퀘어OTF"/>
        <family val="2"/>
        <charset val="129"/>
      </rPr>
      <t>⇒</t>
    </r>
    <r>
      <rPr>
        <sz val="10"/>
        <rFont val="맑은 고딕"/>
        <family val="3"/>
        <charset val="129"/>
      </rPr>
      <t xml:space="preserve">장애인의날행사 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</si>
</sst>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#,##0.0_ "/>
    <numFmt numFmtId="178" formatCode="#,##0.0"/>
    <numFmt numFmtId="179" formatCode="0.000%"/>
    <numFmt numFmtId="180" formatCode="0.0%"/>
  </numFmts>
  <fonts count="21">
    <font>
      <sz val="11"/>
      <color rgb="FF000000"/>
      <name val="맑은 고딕"/>
    </font>
    <font>
      <sz val="9"/>
      <color rgb="FF000000"/>
      <name val="굴림체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sz val="10"/>
      <name val="굴림체"/>
      <family val="3"/>
      <charset val="129"/>
    </font>
    <font>
      <b/>
      <sz val="18"/>
      <name val="굴림체"/>
      <family val="3"/>
      <charset val="129"/>
    </font>
    <font>
      <sz val="11"/>
      <name val="맑은 고딕"/>
      <family val="3"/>
      <charset val="129"/>
    </font>
    <font>
      <b/>
      <sz val="14"/>
      <name val="맑은 고딕"/>
      <family val="3"/>
      <charset val="129"/>
    </font>
    <font>
      <b/>
      <sz val="11"/>
      <name val="굴림체"/>
      <family val="3"/>
      <charset val="129"/>
    </font>
    <font>
      <b/>
      <sz val="12"/>
      <name val="맑은 고딕"/>
      <family val="3"/>
      <charset val="129"/>
    </font>
    <font>
      <sz val="9"/>
      <name val="맑은 고딕"/>
      <family val="3"/>
      <charset val="129"/>
    </font>
    <font>
      <b/>
      <sz val="10"/>
      <name val="맑은 고딕"/>
      <family val="3"/>
      <charset val="129"/>
    </font>
    <font>
      <b/>
      <sz val="11"/>
      <name val="맑은 고딕"/>
      <family val="3"/>
      <charset val="129"/>
    </font>
    <font>
      <sz val="12"/>
      <name val="맑은 고딕"/>
      <family val="3"/>
      <charset val="129"/>
    </font>
    <font>
      <b/>
      <sz val="9"/>
      <name val="맑은 고딕"/>
      <family val="3"/>
      <charset val="129"/>
    </font>
    <font>
      <b/>
      <sz val="10"/>
      <name val="굴림체"/>
      <family val="3"/>
      <charset val="129"/>
    </font>
    <font>
      <b/>
      <sz val="14"/>
      <name val="굴림체"/>
      <family val="3"/>
      <charset val="129"/>
    </font>
    <font>
      <b/>
      <sz val="7.5"/>
      <name val="굴림체"/>
      <family val="3"/>
      <charset val="129"/>
    </font>
    <font>
      <b/>
      <sz val="8"/>
      <name val="굴림체"/>
      <family val="3"/>
      <charset val="129"/>
    </font>
    <font>
      <sz val="10"/>
      <name val="나눔스퀘어OTF"/>
      <family val="2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99"/>
        <bgColor indexed="64"/>
      </patternFill>
    </fill>
  </fills>
  <borders count="7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medium">
        <color auto="1"/>
      </right>
      <top/>
      <bottom style="double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double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</borders>
  <cellStyleXfs count="8">
    <xf numFmtId="0" fontId="0" fillId="0" borderId="0">
      <alignment vertical="center"/>
    </xf>
    <xf numFmtId="9" fontId="2" fillId="0" borderId="0">
      <alignment vertical="center"/>
    </xf>
    <xf numFmtId="41" fontId="2" fillId="0" borderId="0">
      <alignment vertical="center"/>
    </xf>
    <xf numFmtId="9" fontId="2" fillId="0" borderId="0">
      <alignment vertical="center"/>
    </xf>
    <xf numFmtId="41" fontId="2" fillId="0" borderId="0">
      <alignment vertical="center"/>
    </xf>
    <xf numFmtId="41" fontId="2" fillId="0" borderId="0">
      <alignment vertical="center"/>
    </xf>
    <xf numFmtId="0" fontId="1" fillId="0" borderId="0"/>
    <xf numFmtId="0" fontId="2" fillId="0" borderId="0">
      <alignment vertical="center"/>
    </xf>
  </cellStyleXfs>
  <cellXfs count="722">
    <xf numFmtId="0" fontId="0" fillId="0" borderId="0" xfId="0">
      <alignment vertical="center"/>
    </xf>
    <xf numFmtId="0" fontId="4" fillId="0" borderId="32" xfId="0" applyNumberFormat="1" applyFont="1" applyBorder="1">
      <alignment vertical="center"/>
    </xf>
    <xf numFmtId="41" fontId="4" fillId="0" borderId="28" xfId="4" applyNumberFormat="1" applyFont="1" applyBorder="1">
      <alignment vertical="center"/>
    </xf>
    <xf numFmtId="0" fontId="4" fillId="0" borderId="28" xfId="0" applyNumberFormat="1" applyFont="1" applyBorder="1">
      <alignment vertical="center"/>
    </xf>
    <xf numFmtId="0" fontId="5" fillId="0" borderId="28" xfId="0" applyNumberFormat="1" applyFont="1" applyBorder="1" applyAlignment="1">
      <alignment horizontal="center" vertical="center"/>
    </xf>
    <xf numFmtId="0" fontId="4" fillId="0" borderId="28" xfId="0" applyNumberFormat="1" applyFont="1" applyBorder="1" applyAlignment="1">
      <alignment horizontal="center" vertical="center"/>
    </xf>
    <xf numFmtId="0" fontId="4" fillId="0" borderId="28" xfId="0" quotePrefix="1" applyNumberFormat="1" applyFont="1" applyBorder="1" applyAlignment="1">
      <alignment horizontal="center" vertical="center"/>
    </xf>
    <xf numFmtId="0" fontId="4" fillId="0" borderId="24" xfId="0" applyNumberFormat="1" applyFont="1" applyBorder="1">
      <alignment vertical="center"/>
    </xf>
    <xf numFmtId="0" fontId="4" fillId="0" borderId="12" xfId="0" applyNumberFormat="1" applyFont="1" applyBorder="1" applyAlignment="1">
      <alignment horizontal="left" vertical="center"/>
    </xf>
    <xf numFmtId="0" fontId="4" fillId="0" borderId="31" xfId="0" applyNumberFormat="1" applyFont="1" applyBorder="1" applyAlignment="1">
      <alignment horizontal="left" vertical="center"/>
    </xf>
    <xf numFmtId="41" fontId="4" fillId="0" borderId="0" xfId="4" applyNumberFormat="1" applyFont="1" applyBorder="1">
      <alignment vertical="center"/>
    </xf>
    <xf numFmtId="0" fontId="4" fillId="0" borderId="0" xfId="0" applyNumberFormat="1" applyFont="1" applyBorder="1">
      <alignment vertical="center"/>
    </xf>
    <xf numFmtId="0" fontId="5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4" fillId="0" borderId="0" xfId="0" quotePrefix="1" applyNumberFormat="1" applyFont="1" applyBorder="1" applyAlignment="1">
      <alignment horizontal="center" vertical="center"/>
    </xf>
    <xf numFmtId="0" fontId="7" fillId="0" borderId="0" xfId="0" applyNumberFormat="1" applyFont="1">
      <alignment vertical="center"/>
    </xf>
    <xf numFmtId="41" fontId="7" fillId="0" borderId="0" xfId="2" applyNumberFormat="1" applyFont="1">
      <alignment vertical="center"/>
    </xf>
    <xf numFmtId="0" fontId="6" fillId="0" borderId="0" xfId="0" applyNumberFormat="1" applyFont="1" applyBorder="1" applyAlignment="1">
      <alignment horizontal="center" vertical="center"/>
    </xf>
    <xf numFmtId="0" fontId="9" fillId="0" borderId="0" xfId="0" applyNumberFormat="1" applyFont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center" vertical="center"/>
    </xf>
    <xf numFmtId="3" fontId="9" fillId="0" borderId="0" xfId="2" applyNumberFormat="1" applyFont="1" applyFill="1" applyBorder="1" applyAlignment="1">
      <alignment horizontal="right" vertical="center"/>
    </xf>
    <xf numFmtId="178" fontId="9" fillId="0" borderId="0" xfId="0" applyNumberFormat="1" applyFont="1" applyBorder="1" applyAlignment="1">
      <alignment horizontal="right" vertical="center"/>
    </xf>
    <xf numFmtId="3" fontId="10" fillId="0" borderId="6" xfId="2" applyNumberFormat="1" applyFont="1" applyFill="1" applyBorder="1" applyAlignment="1">
      <alignment horizontal="center" vertical="center"/>
    </xf>
    <xf numFmtId="178" fontId="10" fillId="0" borderId="6" xfId="2" applyNumberFormat="1" applyFont="1" applyBorder="1" applyAlignment="1">
      <alignment horizontal="center" vertical="center"/>
    </xf>
    <xf numFmtId="41" fontId="10" fillId="0" borderId="37" xfId="2" applyNumberFormat="1" applyFont="1" applyBorder="1" applyAlignment="1">
      <alignment horizontal="center" vertical="center"/>
    </xf>
    <xf numFmtId="41" fontId="10" fillId="0" borderId="38" xfId="2" applyNumberFormat="1" applyFont="1" applyBorder="1" applyAlignment="1">
      <alignment horizontal="center" vertical="center"/>
    </xf>
    <xf numFmtId="41" fontId="10" fillId="0" borderId="38" xfId="4" applyNumberFormat="1" applyFont="1" applyFill="1" applyBorder="1" applyAlignment="1">
      <alignment horizontal="center" vertical="center"/>
    </xf>
    <xf numFmtId="3" fontId="10" fillId="0" borderId="37" xfId="2" applyNumberFormat="1" applyFont="1" applyFill="1" applyBorder="1" applyAlignment="1">
      <alignment horizontal="right" vertical="center"/>
    </xf>
    <xf numFmtId="178" fontId="10" fillId="0" borderId="37" xfId="2" applyNumberFormat="1" applyFont="1" applyBorder="1" applyAlignment="1">
      <alignment horizontal="right" vertical="center"/>
    </xf>
    <xf numFmtId="0" fontId="11" fillId="0" borderId="39" xfId="0" applyNumberFormat="1" applyFont="1" applyBorder="1">
      <alignment vertical="center"/>
    </xf>
    <xf numFmtId="0" fontId="11" fillId="0" borderId="39" xfId="0" applyNumberFormat="1" applyFont="1" applyBorder="1" applyAlignment="1">
      <alignment horizontal="center" vertical="center"/>
    </xf>
    <xf numFmtId="41" fontId="12" fillId="0" borderId="39" xfId="0" applyNumberFormat="1" applyFont="1" applyBorder="1">
      <alignment vertical="center"/>
    </xf>
    <xf numFmtId="0" fontId="12" fillId="0" borderId="40" xfId="0" applyNumberFormat="1" applyFont="1" applyBorder="1">
      <alignment vertical="center"/>
    </xf>
    <xf numFmtId="0" fontId="13" fillId="0" borderId="2" xfId="0" applyNumberFormat="1" applyFont="1" applyBorder="1" applyAlignment="1">
      <alignment horizontal="center" vertical="center"/>
    </xf>
    <xf numFmtId="41" fontId="13" fillId="0" borderId="5" xfId="2" applyNumberFormat="1" applyFont="1" applyBorder="1" applyAlignment="1">
      <alignment horizontal="center" vertical="center"/>
    </xf>
    <xf numFmtId="41" fontId="13" fillId="0" borderId="41" xfId="2" applyNumberFormat="1" applyFont="1" applyFill="1" applyBorder="1" applyAlignment="1">
      <alignment horizontal="center" vertical="center"/>
    </xf>
    <xf numFmtId="41" fontId="13" fillId="0" borderId="41" xfId="4" applyNumberFormat="1" applyFont="1" applyFill="1" applyBorder="1" applyAlignment="1">
      <alignment horizontal="center" vertical="center"/>
    </xf>
    <xf numFmtId="3" fontId="13" fillId="0" borderId="21" xfId="2" applyNumberFormat="1" applyFont="1" applyFill="1" applyBorder="1" applyAlignment="1">
      <alignment horizontal="right" vertical="center"/>
    </xf>
    <xf numFmtId="178" fontId="13" fillId="0" borderId="21" xfId="2" applyNumberFormat="1" applyFont="1" applyBorder="1" applyAlignment="1">
      <alignment horizontal="right" vertical="center"/>
    </xf>
    <xf numFmtId="0" fontId="11" fillId="0" borderId="0" xfId="0" applyNumberFormat="1" applyFont="1" applyBorder="1">
      <alignment vertical="center"/>
    </xf>
    <xf numFmtId="0" fontId="11" fillId="0" borderId="0" xfId="0" applyNumberFormat="1" applyFont="1" applyBorder="1" applyAlignment="1">
      <alignment horizontal="center" vertical="center"/>
    </xf>
    <xf numFmtId="41" fontId="12" fillId="0" borderId="0" xfId="0" applyNumberFormat="1" applyFont="1" applyBorder="1">
      <alignment vertical="center"/>
    </xf>
    <xf numFmtId="0" fontId="12" fillId="0" borderId="32" xfId="0" applyNumberFormat="1" applyFont="1" applyBorder="1">
      <alignment vertical="center"/>
    </xf>
    <xf numFmtId="0" fontId="4" fillId="0" borderId="0" xfId="0" applyNumberFormat="1" applyFont="1">
      <alignment vertical="center"/>
    </xf>
    <xf numFmtId="41" fontId="4" fillId="0" borderId="0" xfId="2" applyNumberFormat="1" applyFont="1">
      <alignment vertical="center"/>
    </xf>
    <xf numFmtId="0" fontId="13" fillId="0" borderId="3" xfId="0" applyNumberFormat="1" applyFont="1" applyBorder="1" applyAlignment="1">
      <alignment horizontal="center" vertical="center"/>
    </xf>
    <xf numFmtId="0" fontId="7" fillId="0" borderId="36" xfId="0" applyNumberFormat="1" applyFont="1" applyBorder="1" applyAlignment="1">
      <alignment horizontal="center" vertical="center"/>
    </xf>
    <xf numFmtId="41" fontId="7" fillId="0" borderId="3" xfId="2" applyNumberFormat="1" applyFont="1" applyBorder="1" applyAlignment="1">
      <alignment horizontal="center" vertical="center"/>
    </xf>
    <xf numFmtId="41" fontId="7" fillId="0" borderId="42" xfId="2" applyNumberFormat="1" applyFont="1" applyFill="1" applyBorder="1" applyAlignment="1">
      <alignment horizontal="center" vertical="center"/>
    </xf>
    <xf numFmtId="41" fontId="14" fillId="0" borderId="42" xfId="4" applyNumberFormat="1" applyFont="1" applyFill="1" applyBorder="1" applyAlignment="1">
      <alignment horizontal="center" vertical="center"/>
    </xf>
    <xf numFmtId="3" fontId="7" fillId="0" borderId="4" xfId="2" applyNumberFormat="1" applyFont="1" applyFill="1" applyBorder="1" applyAlignment="1">
      <alignment horizontal="right" vertical="center"/>
    </xf>
    <xf numFmtId="178" fontId="7" fillId="0" borderId="4" xfId="2" applyNumberFormat="1" applyFont="1" applyBorder="1" applyAlignment="1">
      <alignment horizontal="right" vertical="center"/>
    </xf>
    <xf numFmtId="0" fontId="11" fillId="0" borderId="18" xfId="0" applyNumberFormat="1" applyFont="1" applyBorder="1">
      <alignment vertical="center"/>
    </xf>
    <xf numFmtId="0" fontId="11" fillId="0" borderId="18" xfId="0" applyNumberFormat="1" applyFont="1" applyBorder="1" applyAlignment="1">
      <alignment horizontal="center" vertical="center"/>
    </xf>
    <xf numFmtId="41" fontId="4" fillId="0" borderId="18" xfId="0" applyNumberFormat="1" applyFont="1" applyBorder="1">
      <alignment vertical="center"/>
    </xf>
    <xf numFmtId="0" fontId="4" fillId="0" borderId="35" xfId="0" applyNumberFormat="1" applyFont="1" applyBorder="1">
      <alignment vertical="center"/>
    </xf>
    <xf numFmtId="0" fontId="7" fillId="0" borderId="2" xfId="0" applyNumberFormat="1" applyFont="1" applyBorder="1" applyAlignment="1">
      <alignment horizontal="center" vertical="center"/>
    </xf>
    <xf numFmtId="0" fontId="13" fillId="0" borderId="5" xfId="0" applyNumberFormat="1" applyFont="1" applyBorder="1" applyAlignment="1">
      <alignment horizontal="center" vertical="center"/>
    </xf>
    <xf numFmtId="41" fontId="7" fillId="0" borderId="42" xfId="4" applyNumberFormat="1" applyFont="1" applyFill="1" applyBorder="1" applyAlignment="1">
      <alignment horizontal="center" vertical="center"/>
    </xf>
    <xf numFmtId="0" fontId="4" fillId="0" borderId="36" xfId="0" applyNumberFormat="1" applyFont="1" applyBorder="1" applyAlignment="1">
      <alignment horizontal="left" vertical="center"/>
    </xf>
    <xf numFmtId="41" fontId="4" fillId="0" borderId="18" xfId="2" applyNumberFormat="1" applyFont="1" applyBorder="1">
      <alignment vertical="center"/>
    </xf>
    <xf numFmtId="0" fontId="4" fillId="0" borderId="18" xfId="0" applyNumberFormat="1" applyFont="1" applyBorder="1" applyAlignment="1">
      <alignment horizontal="center" vertical="center"/>
    </xf>
    <xf numFmtId="0" fontId="7" fillId="0" borderId="5" xfId="0" applyNumberFormat="1" applyFont="1" applyBorder="1" applyAlignment="1">
      <alignment horizontal="center" vertical="center"/>
    </xf>
    <xf numFmtId="41" fontId="7" fillId="0" borderId="41" xfId="4" applyNumberFormat="1" applyFont="1" applyFill="1" applyBorder="1" applyAlignment="1">
      <alignment horizontal="center" vertical="center"/>
    </xf>
    <xf numFmtId="0" fontId="4" fillId="0" borderId="23" xfId="0" applyNumberFormat="1" applyFont="1" applyBorder="1" applyAlignment="1">
      <alignment horizontal="left" vertical="center"/>
    </xf>
    <xf numFmtId="41" fontId="4" fillId="0" borderId="0" xfId="4" applyNumberFormat="1" applyFont="1" applyBorder="1" applyAlignment="1">
      <alignment vertical="center"/>
    </xf>
    <xf numFmtId="41" fontId="7" fillId="0" borderId="43" xfId="4" applyNumberFormat="1" applyFont="1" applyFill="1" applyBorder="1" applyAlignment="1">
      <alignment horizontal="center" vertical="center"/>
    </xf>
    <xf numFmtId="41" fontId="4" fillId="0" borderId="28" xfId="2" applyNumberFormat="1" applyFont="1" applyBorder="1">
      <alignment vertical="center"/>
    </xf>
    <xf numFmtId="0" fontId="5" fillId="0" borderId="18" xfId="0" applyNumberFormat="1" applyFont="1" applyBorder="1" applyAlignment="1">
      <alignment horizontal="center" vertical="center"/>
    </xf>
    <xf numFmtId="41" fontId="4" fillId="0" borderId="18" xfId="4" applyNumberFormat="1" applyFont="1" applyBorder="1">
      <alignment vertical="center"/>
    </xf>
    <xf numFmtId="41" fontId="4" fillId="0" borderId="0" xfId="2" applyNumberFormat="1" applyFont="1" applyBorder="1">
      <alignment vertical="center"/>
    </xf>
    <xf numFmtId="0" fontId="13" fillId="0" borderId="16" xfId="0" applyNumberFormat="1" applyFont="1" applyBorder="1" applyAlignment="1">
      <alignment horizontal="center" vertical="center"/>
    </xf>
    <xf numFmtId="41" fontId="13" fillId="0" borderId="4" xfId="2" applyNumberFormat="1" applyFont="1" applyBorder="1" applyAlignment="1">
      <alignment horizontal="center" vertical="center"/>
    </xf>
    <xf numFmtId="41" fontId="13" fillId="0" borderId="44" xfId="2" applyNumberFormat="1" applyFont="1" applyFill="1" applyBorder="1" applyAlignment="1">
      <alignment horizontal="center" vertical="center"/>
    </xf>
    <xf numFmtId="41" fontId="13" fillId="0" borderId="4" xfId="4" applyNumberFormat="1" applyFont="1" applyFill="1" applyBorder="1" applyAlignment="1">
      <alignment horizontal="center" vertical="center"/>
    </xf>
    <xf numFmtId="3" fontId="13" fillId="0" borderId="4" xfId="2" applyNumberFormat="1" applyFont="1" applyFill="1" applyBorder="1" applyAlignment="1">
      <alignment horizontal="right" vertical="center"/>
    </xf>
    <xf numFmtId="178" fontId="13" fillId="0" borderId="4" xfId="2" applyNumberFormat="1" applyFont="1" applyBorder="1" applyAlignment="1">
      <alignment horizontal="right" vertical="center"/>
    </xf>
    <xf numFmtId="0" fontId="4" fillId="0" borderId="34" xfId="0" applyNumberFormat="1" applyFont="1" applyBorder="1">
      <alignment vertical="center"/>
    </xf>
    <xf numFmtId="0" fontId="4" fillId="0" borderId="34" xfId="0" applyNumberFormat="1" applyFont="1" applyBorder="1" applyAlignment="1">
      <alignment horizontal="center" vertical="center"/>
    </xf>
    <xf numFmtId="41" fontId="12" fillId="0" borderId="34" xfId="0" applyNumberFormat="1" applyFont="1" applyBorder="1">
      <alignment vertical="center"/>
    </xf>
    <xf numFmtId="0" fontId="12" fillId="0" borderId="22" xfId="0" applyNumberFormat="1" applyFont="1" applyBorder="1">
      <alignment vertical="center"/>
    </xf>
    <xf numFmtId="0" fontId="7" fillId="0" borderId="23" xfId="0" applyNumberFormat="1" applyFont="1" applyBorder="1" applyAlignment="1">
      <alignment horizontal="center" vertical="center"/>
    </xf>
    <xf numFmtId="41" fontId="7" fillId="0" borderId="5" xfId="2" applyNumberFormat="1" applyFont="1" applyBorder="1" applyAlignment="1">
      <alignment horizontal="center" vertical="center"/>
    </xf>
    <xf numFmtId="41" fontId="7" fillId="0" borderId="43" xfId="2" applyNumberFormat="1" applyFont="1" applyBorder="1" applyAlignment="1">
      <alignment horizontal="center" vertical="center"/>
    </xf>
    <xf numFmtId="41" fontId="14" fillId="0" borderId="7" xfId="4" applyNumberFormat="1" applyFont="1" applyFill="1" applyBorder="1" applyAlignment="1">
      <alignment horizontal="center" vertical="center"/>
    </xf>
    <xf numFmtId="3" fontId="7" fillId="0" borderId="7" xfId="2" applyNumberFormat="1" applyFont="1" applyFill="1" applyBorder="1" applyAlignment="1">
      <alignment horizontal="right" vertical="center"/>
    </xf>
    <xf numFmtId="41" fontId="4" fillId="0" borderId="0" xfId="0" applyNumberFormat="1" applyFont="1" applyBorder="1">
      <alignment vertical="center"/>
    </xf>
    <xf numFmtId="41" fontId="4" fillId="0" borderId="18" xfId="0" applyNumberFormat="1" applyFont="1" applyBorder="1" applyAlignment="1">
      <alignment vertical="center"/>
    </xf>
    <xf numFmtId="0" fontId="4" fillId="0" borderId="23" xfId="0" applyNumberFormat="1" applyFont="1" applyFill="1" applyBorder="1" applyAlignment="1">
      <alignment horizontal="left" vertical="center" shrinkToFit="1"/>
    </xf>
    <xf numFmtId="41" fontId="4" fillId="0" borderId="0" xfId="4" applyNumberFormat="1" applyFont="1" applyFill="1" applyBorder="1">
      <alignment vertical="center"/>
    </xf>
    <xf numFmtId="0" fontId="4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0" fontId="4" fillId="0" borderId="0" xfId="0" quotePrefix="1" applyNumberFormat="1" applyFont="1" applyFill="1" applyBorder="1" applyAlignment="1">
      <alignment horizontal="center" vertical="center"/>
    </xf>
    <xf numFmtId="0" fontId="4" fillId="0" borderId="32" xfId="0" applyNumberFormat="1" applyFont="1" applyFill="1" applyBorder="1">
      <alignment vertical="center"/>
    </xf>
    <xf numFmtId="41" fontId="7" fillId="0" borderId="5" xfId="2" applyNumberFormat="1" applyFont="1" applyBorder="1" applyAlignment="1">
      <alignment vertical="center"/>
    </xf>
    <xf numFmtId="41" fontId="7" fillId="0" borderId="41" xfId="2" applyNumberFormat="1" applyFont="1" applyFill="1" applyBorder="1" applyAlignment="1">
      <alignment vertical="center"/>
    </xf>
    <xf numFmtId="3" fontId="7" fillId="0" borderId="5" xfId="2" applyNumberFormat="1" applyFont="1" applyFill="1" applyBorder="1" applyAlignment="1">
      <alignment vertical="center"/>
    </xf>
    <xf numFmtId="178" fontId="7" fillId="0" borderId="5" xfId="2" applyNumberFormat="1" applyFont="1" applyBorder="1" applyAlignment="1">
      <alignment vertical="center"/>
    </xf>
    <xf numFmtId="0" fontId="7" fillId="0" borderId="23" xfId="0" applyNumberFormat="1" applyFont="1" applyBorder="1" applyAlignment="1">
      <alignment vertical="center"/>
    </xf>
    <xf numFmtId="0" fontId="7" fillId="0" borderId="20" xfId="0" applyNumberFormat="1" applyFont="1" applyBorder="1" applyAlignment="1">
      <alignment horizontal="center"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33" xfId="0" applyNumberFormat="1" applyFont="1" applyBorder="1" applyAlignment="1">
      <alignment vertical="center"/>
    </xf>
    <xf numFmtId="41" fontId="7" fillId="0" borderId="7" xfId="2" applyNumberFormat="1" applyFont="1" applyBorder="1" applyAlignment="1">
      <alignment vertical="center"/>
    </xf>
    <xf numFmtId="41" fontId="7" fillId="0" borderId="43" xfId="2" applyNumberFormat="1" applyFont="1" applyFill="1" applyBorder="1" applyAlignment="1">
      <alignment vertical="center"/>
    </xf>
    <xf numFmtId="3" fontId="7" fillId="0" borderId="7" xfId="2" applyNumberFormat="1" applyFont="1" applyFill="1" applyBorder="1" applyAlignment="1">
      <alignment vertical="center"/>
    </xf>
    <xf numFmtId="178" fontId="7" fillId="0" borderId="7" xfId="2" applyNumberFormat="1" applyFont="1" applyBorder="1" applyAlignment="1">
      <alignment vertical="center"/>
    </xf>
    <xf numFmtId="0" fontId="4" fillId="0" borderId="28" xfId="0" applyNumberFormat="1" applyFont="1" applyFill="1" applyBorder="1" applyAlignment="1">
      <alignment horizontal="center" vertical="center"/>
    </xf>
    <xf numFmtId="0" fontId="5" fillId="0" borderId="28" xfId="0" applyNumberFormat="1" applyFont="1" applyFill="1" applyBorder="1" applyAlignment="1">
      <alignment horizontal="center" vertical="center"/>
    </xf>
    <xf numFmtId="0" fontId="4" fillId="0" borderId="28" xfId="0" quotePrefix="1" applyNumberFormat="1" applyFont="1" applyFill="1" applyBorder="1" applyAlignment="1">
      <alignment horizontal="center" vertical="center"/>
    </xf>
    <xf numFmtId="41" fontId="4" fillId="0" borderId="28" xfId="4" applyNumberFormat="1" applyFont="1" applyFill="1" applyBorder="1">
      <alignment vertical="center"/>
    </xf>
    <xf numFmtId="0" fontId="4" fillId="0" borderId="24" xfId="0" applyNumberFormat="1" applyFont="1" applyFill="1" applyBorder="1">
      <alignment vertical="center"/>
    </xf>
    <xf numFmtId="41" fontId="13" fillId="0" borderId="44" xfId="4" applyNumberFormat="1" applyFont="1" applyFill="1" applyBorder="1" applyAlignment="1">
      <alignment horizontal="center" vertical="center"/>
    </xf>
    <xf numFmtId="0" fontId="15" fillId="0" borderId="34" xfId="0" applyNumberFormat="1" applyFont="1" applyBorder="1">
      <alignment vertical="center"/>
    </xf>
    <xf numFmtId="0" fontId="15" fillId="0" borderId="34" xfId="0" applyNumberFormat="1" applyFont="1" applyBorder="1" applyAlignment="1">
      <alignment horizontal="center" vertical="center"/>
    </xf>
    <xf numFmtId="41" fontId="15" fillId="0" borderId="34" xfId="0" applyNumberFormat="1" applyFont="1" applyBorder="1">
      <alignment vertical="center"/>
    </xf>
    <xf numFmtId="0" fontId="15" fillId="0" borderId="22" xfId="0" applyNumberFormat="1" applyFont="1" applyBorder="1">
      <alignment vertical="center"/>
    </xf>
    <xf numFmtId="0" fontId="12" fillId="0" borderId="0" xfId="0" applyNumberFormat="1" applyFont="1">
      <alignment vertical="center"/>
    </xf>
    <xf numFmtId="41" fontId="12" fillId="0" borderId="0" xfId="2" applyNumberFormat="1" applyFont="1">
      <alignment vertical="center"/>
    </xf>
    <xf numFmtId="0" fontId="13" fillId="0" borderId="5" xfId="0" applyNumberFormat="1" applyFont="1" applyBorder="1" applyAlignment="1">
      <alignment horizontal="center" vertical="center" shrinkToFit="1"/>
    </xf>
    <xf numFmtId="0" fontId="14" fillId="0" borderId="15" xfId="0" applyNumberFormat="1" applyFont="1" applyBorder="1" applyAlignment="1">
      <alignment horizontal="center" vertical="center"/>
    </xf>
    <xf numFmtId="41" fontId="7" fillId="0" borderId="4" xfId="2" applyNumberFormat="1" applyFont="1" applyBorder="1" applyAlignment="1">
      <alignment horizontal="center" vertical="center"/>
    </xf>
    <xf numFmtId="41" fontId="7" fillId="0" borderId="44" xfId="2" applyNumberFormat="1" applyFont="1" applyFill="1" applyBorder="1" applyAlignment="1">
      <alignment horizontal="center" vertical="center"/>
    </xf>
    <xf numFmtId="41" fontId="14" fillId="0" borderId="44" xfId="4" applyNumberFormat="1" applyFont="1" applyFill="1" applyBorder="1" applyAlignment="1">
      <alignment horizontal="center" vertical="center"/>
    </xf>
    <xf numFmtId="0" fontId="11" fillId="0" borderId="15" xfId="0" applyNumberFormat="1" applyFont="1" applyBorder="1">
      <alignment vertical="center"/>
    </xf>
    <xf numFmtId="0" fontId="11" fillId="0" borderId="34" xfId="0" applyNumberFormat="1" applyFont="1" applyBorder="1">
      <alignment vertical="center"/>
    </xf>
    <xf numFmtId="0" fontId="11" fillId="0" borderId="34" xfId="0" applyNumberFormat="1" applyFont="1" applyBorder="1" applyAlignment="1">
      <alignment horizontal="center" vertical="center"/>
    </xf>
    <xf numFmtId="41" fontId="11" fillId="0" borderId="34" xfId="0" applyNumberFormat="1" applyFont="1" applyBorder="1">
      <alignment vertical="center"/>
    </xf>
    <xf numFmtId="0" fontId="11" fillId="0" borderId="22" xfId="0" applyNumberFormat="1" applyFont="1" applyBorder="1">
      <alignment vertical="center"/>
    </xf>
    <xf numFmtId="0" fontId="4" fillId="0" borderId="23" xfId="0" applyNumberFormat="1" applyFont="1" applyBorder="1" applyAlignment="1">
      <alignment horizontal="center" vertical="center"/>
    </xf>
    <xf numFmtId="41" fontId="7" fillId="0" borderId="41" xfId="2" applyNumberFormat="1" applyFont="1" applyFill="1" applyBorder="1" applyAlignment="1">
      <alignment horizontal="center" vertical="center"/>
    </xf>
    <xf numFmtId="0" fontId="13" fillId="0" borderId="16" xfId="0" applyNumberFormat="1" applyFont="1" applyBorder="1" applyAlignment="1">
      <alignment horizontal="center" vertical="center" shrinkToFit="1"/>
    </xf>
    <xf numFmtId="0" fontId="12" fillId="0" borderId="34" xfId="0" applyNumberFormat="1" applyFont="1" applyBorder="1">
      <alignment vertical="center"/>
    </xf>
    <xf numFmtId="0" fontId="12" fillId="0" borderId="34" xfId="0" applyNumberFormat="1" applyFont="1" applyBorder="1" applyAlignment="1">
      <alignment horizontal="center" vertical="center"/>
    </xf>
    <xf numFmtId="0" fontId="7" fillId="0" borderId="15" xfId="0" applyNumberFormat="1" applyFont="1" applyBorder="1" applyAlignment="1">
      <alignment horizontal="center" vertical="center"/>
    </xf>
    <xf numFmtId="0" fontId="4" fillId="0" borderId="15" xfId="0" applyNumberFormat="1" applyFont="1" applyBorder="1">
      <alignment vertical="center"/>
    </xf>
    <xf numFmtId="41" fontId="4" fillId="0" borderId="34" xfId="0" applyNumberFormat="1" applyFont="1" applyBorder="1">
      <alignment vertical="center"/>
    </xf>
    <xf numFmtId="0" fontId="4" fillId="0" borderId="22" xfId="0" applyNumberFormat="1" applyFont="1" applyBorder="1">
      <alignment vertical="center"/>
    </xf>
    <xf numFmtId="0" fontId="4" fillId="0" borderId="23" xfId="0" applyNumberFormat="1" applyFont="1" applyBorder="1">
      <alignment vertical="center"/>
    </xf>
    <xf numFmtId="41" fontId="7" fillId="0" borderId="5" xfId="4" applyNumberFormat="1" applyFont="1" applyFill="1" applyBorder="1" applyAlignment="1">
      <alignment horizontal="center" vertical="center"/>
    </xf>
    <xf numFmtId="0" fontId="4" fillId="0" borderId="0" xfId="0" applyNumberFormat="1" applyFont="1" applyBorder="1" applyAlignment="1">
      <alignment horizontal="left" vertical="center"/>
    </xf>
    <xf numFmtId="0" fontId="4" fillId="0" borderId="34" xfId="0" applyNumberFormat="1" applyFont="1" applyFill="1" applyBorder="1">
      <alignment vertical="center"/>
    </xf>
    <xf numFmtId="0" fontId="4" fillId="0" borderId="34" xfId="0" applyNumberFormat="1" applyFont="1" applyFill="1" applyBorder="1" applyAlignment="1">
      <alignment vertical="center"/>
    </xf>
    <xf numFmtId="0" fontId="4" fillId="0" borderId="34" xfId="0" applyNumberFormat="1" applyFont="1" applyFill="1" applyBorder="1" applyAlignment="1">
      <alignment horizontal="center" vertical="center"/>
    </xf>
    <xf numFmtId="41" fontId="12" fillId="0" borderId="34" xfId="0" applyNumberFormat="1" applyFont="1" applyFill="1" applyBorder="1">
      <alignment vertical="center"/>
    </xf>
    <xf numFmtId="0" fontId="12" fillId="0" borderId="22" xfId="0" applyNumberFormat="1" applyFont="1" applyFill="1" applyBorder="1">
      <alignment vertical="center"/>
    </xf>
    <xf numFmtId="0" fontId="4" fillId="0" borderId="0" xfId="0" applyNumberFormat="1" applyFont="1" applyFill="1" applyBorder="1">
      <alignment vertical="center"/>
    </xf>
    <xf numFmtId="0" fontId="4" fillId="0" borderId="0" xfId="0" applyNumberFormat="1" applyFont="1" applyFill="1" applyBorder="1" applyAlignment="1">
      <alignment vertical="center"/>
    </xf>
    <xf numFmtId="41" fontId="4" fillId="0" borderId="0" xfId="0" applyNumberFormat="1" applyFont="1" applyFill="1" applyBorder="1">
      <alignment vertical="center"/>
    </xf>
    <xf numFmtId="0" fontId="4" fillId="0" borderId="36" xfId="0" applyNumberFormat="1" applyFont="1" applyFill="1" applyBorder="1" applyAlignment="1">
      <alignment horizontal="left" vertical="center"/>
    </xf>
    <xf numFmtId="41" fontId="4" fillId="0" borderId="18" xfId="2" applyNumberFormat="1" applyFont="1" applyFill="1" applyBorder="1">
      <alignment vertical="center"/>
    </xf>
    <xf numFmtId="0" fontId="4" fillId="0" borderId="18" xfId="0" applyNumberFormat="1" applyFont="1" applyFill="1" applyBorder="1" applyAlignment="1">
      <alignment vertical="center"/>
    </xf>
    <xf numFmtId="0" fontId="4" fillId="0" borderId="18" xfId="0" applyNumberFormat="1" applyFont="1" applyFill="1" applyBorder="1" applyAlignment="1">
      <alignment horizontal="center" vertical="center"/>
    </xf>
    <xf numFmtId="0" fontId="4" fillId="0" borderId="35" xfId="0" applyNumberFormat="1" applyFont="1" applyFill="1" applyBorder="1">
      <alignment vertical="center"/>
    </xf>
    <xf numFmtId="0" fontId="4" fillId="0" borderId="23" xfId="0" applyNumberFormat="1" applyFont="1" applyFill="1" applyBorder="1" applyAlignment="1">
      <alignment horizontal="left" vertical="center"/>
    </xf>
    <xf numFmtId="41" fontId="4" fillId="0" borderId="0" xfId="4" applyNumberFormat="1" applyFont="1" applyFill="1" applyBorder="1" applyAlignment="1">
      <alignment horizontal="center" vertical="center"/>
    </xf>
    <xf numFmtId="0" fontId="12" fillId="0" borderId="36" xfId="0" applyNumberFormat="1" applyFont="1" applyBorder="1" applyAlignment="1">
      <alignment horizontal="left" vertical="center"/>
    </xf>
    <xf numFmtId="0" fontId="4" fillId="3" borderId="23" xfId="0" applyNumberFormat="1" applyFont="1" applyFill="1" applyBorder="1" applyAlignment="1">
      <alignment horizontal="left" vertical="center"/>
    </xf>
    <xf numFmtId="41" fontId="4" fillId="3" borderId="0" xfId="4" applyNumberFormat="1" applyFont="1" applyFill="1" applyBorder="1">
      <alignment vertical="center"/>
    </xf>
    <xf numFmtId="0" fontId="4" fillId="3" borderId="0" xfId="0" applyNumberFormat="1" applyFont="1" applyFill="1" applyBorder="1" applyAlignment="1">
      <alignment horizontal="center" vertical="center"/>
    </xf>
    <xf numFmtId="0" fontId="5" fillId="3" borderId="0" xfId="0" applyNumberFormat="1" applyFont="1" applyFill="1" applyBorder="1" applyAlignment="1">
      <alignment horizontal="center" vertical="center"/>
    </xf>
    <xf numFmtId="0" fontId="4" fillId="3" borderId="0" xfId="0" quotePrefix="1" applyNumberFormat="1" applyFont="1" applyFill="1" applyBorder="1" applyAlignment="1">
      <alignment horizontal="center" vertical="center"/>
    </xf>
    <xf numFmtId="0" fontId="4" fillId="3" borderId="32" xfId="0" applyNumberFormat="1" applyFont="1" applyFill="1" applyBorder="1">
      <alignment vertical="center"/>
    </xf>
    <xf numFmtId="41" fontId="4" fillId="0" borderId="0" xfId="4" applyNumberFormat="1" applyFont="1">
      <alignment vertical="center"/>
    </xf>
    <xf numFmtId="41" fontId="4" fillId="0" borderId="0" xfId="2" applyNumberFormat="1" applyFont="1" applyFill="1">
      <alignment vertical="center"/>
    </xf>
    <xf numFmtId="41" fontId="4" fillId="0" borderId="0" xfId="4" applyNumberFormat="1" applyFont="1" applyFill="1">
      <alignment vertical="center"/>
    </xf>
    <xf numFmtId="0" fontId="4" fillId="0" borderId="0" xfId="0" applyNumberFormat="1" applyFont="1" applyFill="1">
      <alignment vertical="center"/>
    </xf>
    <xf numFmtId="41" fontId="7" fillId="0" borderId="7" xfId="4" applyNumberFormat="1" applyFont="1" applyFill="1" applyBorder="1" applyAlignment="1">
      <alignment horizontal="center" vertical="center"/>
    </xf>
    <xf numFmtId="0" fontId="4" fillId="0" borderId="33" xfId="0" applyNumberFormat="1" applyFont="1" applyFill="1" applyBorder="1" applyAlignment="1">
      <alignment horizontal="left" vertical="center"/>
    </xf>
    <xf numFmtId="41" fontId="4" fillId="0" borderId="18" xfId="4" applyNumberFormat="1" applyFont="1" applyFill="1" applyBorder="1">
      <alignment vertical="center"/>
    </xf>
    <xf numFmtId="0" fontId="4" fillId="0" borderId="0" xfId="0" applyNumberFormat="1" applyFont="1" applyFill="1" applyBorder="1" applyAlignment="1">
      <alignment horizontal="left" vertical="center"/>
    </xf>
    <xf numFmtId="0" fontId="4" fillId="0" borderId="0" xfId="0" applyNumberFormat="1" applyFont="1" applyFill="1" applyAlignment="1">
      <alignment horizontal="left" vertical="center"/>
    </xf>
    <xf numFmtId="41" fontId="7" fillId="0" borderId="3" xfId="4" applyNumberFormat="1" applyFont="1" applyFill="1" applyBorder="1" applyAlignment="1">
      <alignment horizontal="center" vertical="center"/>
    </xf>
    <xf numFmtId="0" fontId="12" fillId="0" borderId="36" xfId="0" applyNumberFormat="1" applyFont="1" applyFill="1" applyBorder="1" applyAlignment="1">
      <alignment horizontal="left" vertical="center"/>
    </xf>
    <xf numFmtId="0" fontId="7" fillId="0" borderId="11" xfId="0" applyNumberFormat="1" applyFont="1" applyBorder="1" applyAlignment="1">
      <alignment horizontal="center" vertical="center"/>
    </xf>
    <xf numFmtId="0" fontId="7" fillId="0" borderId="10" xfId="0" applyNumberFormat="1" applyFont="1" applyBorder="1" applyAlignment="1">
      <alignment horizontal="center" vertical="center"/>
    </xf>
    <xf numFmtId="41" fontId="7" fillId="0" borderId="10" xfId="4" applyNumberFormat="1" applyFont="1" applyFill="1" applyBorder="1" applyAlignment="1">
      <alignment horizontal="center" vertical="center"/>
    </xf>
    <xf numFmtId="0" fontId="4" fillId="0" borderId="14" xfId="0" quotePrefix="1" applyNumberFormat="1" applyFont="1" applyFill="1" applyBorder="1" applyAlignment="1">
      <alignment horizontal="left" vertical="center"/>
    </xf>
    <xf numFmtId="41" fontId="4" fillId="0" borderId="14" xfId="4" applyNumberFormat="1" applyFont="1" applyFill="1" applyBorder="1">
      <alignment vertical="center"/>
    </xf>
    <xf numFmtId="0" fontId="4" fillId="0" borderId="14" xfId="0" applyNumberFormat="1" applyFont="1" applyFill="1" applyBorder="1" applyAlignment="1">
      <alignment horizontal="center" vertical="center"/>
    </xf>
    <xf numFmtId="0" fontId="5" fillId="0" borderId="14" xfId="0" applyNumberFormat="1" applyFont="1" applyFill="1" applyBorder="1" applyAlignment="1">
      <alignment horizontal="center" vertical="center"/>
    </xf>
    <xf numFmtId="0" fontId="4" fillId="0" borderId="14" xfId="0" quotePrefix="1" applyNumberFormat="1" applyFont="1" applyFill="1" applyBorder="1" applyAlignment="1">
      <alignment horizontal="center" vertical="center"/>
    </xf>
    <xf numFmtId="0" fontId="4" fillId="0" borderId="30" xfId="0" applyNumberFormat="1" applyFont="1" applyFill="1" applyBorder="1">
      <alignment vertical="center"/>
    </xf>
    <xf numFmtId="178" fontId="7" fillId="0" borderId="7" xfId="2" applyNumberFormat="1" applyFont="1" applyBorder="1" applyAlignment="1">
      <alignment horizontal="right" vertical="center"/>
    </xf>
    <xf numFmtId="0" fontId="12" fillId="0" borderId="32" xfId="0" applyNumberFormat="1" applyFont="1" applyFill="1" applyBorder="1">
      <alignment vertical="center"/>
    </xf>
    <xf numFmtId="176" fontId="7" fillId="0" borderId="44" xfId="2" applyNumberFormat="1" applyFont="1" applyFill="1" applyBorder="1" applyAlignment="1">
      <alignment horizontal="right" vertical="center"/>
    </xf>
    <xf numFmtId="41" fontId="7" fillId="0" borderId="44" xfId="4" applyNumberFormat="1" applyFont="1" applyFill="1" applyBorder="1" applyAlignment="1">
      <alignment horizontal="center" vertical="center"/>
    </xf>
    <xf numFmtId="41" fontId="7" fillId="0" borderId="0" xfId="4" applyNumberFormat="1" applyFont="1">
      <alignment vertical="center"/>
    </xf>
    <xf numFmtId="0" fontId="4" fillId="0" borderId="33" xfId="0" applyNumberFormat="1" applyFont="1" applyBorder="1" applyAlignment="1">
      <alignment horizontal="left" vertical="center"/>
    </xf>
    <xf numFmtId="0" fontId="12" fillId="0" borderId="0" xfId="0" applyNumberFormat="1" applyFont="1" applyBorder="1" applyAlignment="1">
      <alignment horizontal="center" vertical="center"/>
    </xf>
    <xf numFmtId="0" fontId="16" fillId="0" borderId="0" xfId="0" applyNumberFormat="1" applyFont="1" applyBorder="1" applyAlignment="1">
      <alignment horizontal="center" vertical="center"/>
    </xf>
    <xf numFmtId="0" fontId="12" fillId="0" borderId="0" xfId="0" quotePrefix="1" applyNumberFormat="1" applyFont="1" applyBorder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  <xf numFmtId="0" fontId="4" fillId="0" borderId="33" xfId="0" applyNumberFormat="1" applyFont="1" applyFill="1" applyBorder="1" applyAlignment="1">
      <alignment horizontal="left" vertical="center" shrinkToFit="1"/>
    </xf>
    <xf numFmtId="0" fontId="13" fillId="0" borderId="23" xfId="0" applyNumberFormat="1" applyFont="1" applyBorder="1" applyAlignment="1">
      <alignment horizontal="center" vertical="center"/>
    </xf>
    <xf numFmtId="0" fontId="11" fillId="0" borderId="23" xfId="0" applyNumberFormat="1" applyFont="1" applyFill="1" applyBorder="1" applyAlignment="1">
      <alignment horizontal="left" vertical="center" shrinkToFit="1"/>
    </xf>
    <xf numFmtId="0" fontId="11" fillId="0" borderId="33" xfId="0" applyNumberFormat="1" applyFont="1" applyFill="1" applyBorder="1" applyAlignment="1">
      <alignment horizontal="left" vertical="center" shrinkToFit="1"/>
    </xf>
    <xf numFmtId="41" fontId="7" fillId="0" borderId="44" xfId="2" applyNumberFormat="1" applyFont="1" applyBorder="1" applyAlignment="1">
      <alignment horizontal="center" vertical="center"/>
    </xf>
    <xf numFmtId="41" fontId="14" fillId="0" borderId="4" xfId="4" applyNumberFormat="1" applyFont="1" applyFill="1" applyBorder="1" applyAlignment="1">
      <alignment horizontal="center" vertical="center"/>
    </xf>
    <xf numFmtId="0" fontId="4" fillId="0" borderId="18" xfId="0" applyNumberFormat="1" applyFont="1" applyBorder="1">
      <alignment vertical="center"/>
    </xf>
    <xf numFmtId="0" fontId="7" fillId="0" borderId="15" xfId="0" applyNumberFormat="1" applyFont="1" applyBorder="1" applyAlignment="1">
      <alignment horizontal="center" vertical="center" shrinkToFit="1"/>
    </xf>
    <xf numFmtId="41" fontId="7" fillId="0" borderId="3" xfId="2" applyNumberFormat="1" applyFont="1" applyBorder="1" applyAlignment="1">
      <alignment horizontal="right" vertical="center"/>
    </xf>
    <xf numFmtId="41" fontId="7" fillId="0" borderId="42" xfId="2" applyNumberFormat="1" applyFont="1" applyFill="1" applyBorder="1" applyAlignment="1">
      <alignment horizontal="right" vertical="center"/>
    </xf>
    <xf numFmtId="41" fontId="7" fillId="0" borderId="3" xfId="4" applyNumberFormat="1" applyFont="1" applyFill="1" applyBorder="1" applyAlignment="1">
      <alignment horizontal="right" vertical="center"/>
    </xf>
    <xf numFmtId="0" fontId="4" fillId="0" borderId="15" xfId="0" applyNumberFormat="1" applyFont="1" applyBorder="1" applyAlignment="1">
      <alignment horizontal="left" vertical="center"/>
    </xf>
    <xf numFmtId="41" fontId="4" fillId="0" borderId="34" xfId="2" applyNumberFormat="1" applyFont="1" applyBorder="1">
      <alignment vertical="center"/>
    </xf>
    <xf numFmtId="0" fontId="5" fillId="0" borderId="34" xfId="0" applyNumberFormat="1" applyFont="1" applyBorder="1" applyAlignment="1">
      <alignment horizontal="center" vertical="center"/>
    </xf>
    <xf numFmtId="0" fontId="4" fillId="0" borderId="34" xfId="0" quotePrefix="1" applyNumberFormat="1" applyFont="1" applyBorder="1" applyAlignment="1">
      <alignment horizontal="center" vertical="center"/>
    </xf>
    <xf numFmtId="41" fontId="4" fillId="0" borderId="34" xfId="4" applyNumberFormat="1" applyFont="1" applyBorder="1">
      <alignment vertical="center"/>
    </xf>
    <xf numFmtId="0" fontId="7" fillId="0" borderId="15" xfId="0" applyNumberFormat="1" applyFont="1" applyBorder="1" applyAlignment="1">
      <alignment horizontal="center" vertical="center" wrapText="1"/>
    </xf>
    <xf numFmtId="0" fontId="7" fillId="0" borderId="36" xfId="0" applyNumberFormat="1" applyFont="1" applyBorder="1" applyAlignment="1">
      <alignment horizontal="center" vertical="center" wrapText="1"/>
    </xf>
    <xf numFmtId="0" fontId="4" fillId="0" borderId="18" xfId="0" quotePrefix="1" applyNumberFormat="1" applyFont="1" applyBorder="1" applyAlignment="1">
      <alignment horizontal="center" vertical="center"/>
    </xf>
    <xf numFmtId="41" fontId="13" fillId="0" borderId="3" xfId="2" applyNumberFormat="1" applyFont="1" applyBorder="1" applyAlignment="1">
      <alignment horizontal="center" vertical="center"/>
    </xf>
    <xf numFmtId="41" fontId="13" fillId="0" borderId="44" xfId="2" applyNumberFormat="1" applyFont="1" applyBorder="1" applyAlignment="1">
      <alignment horizontal="center" vertical="center"/>
    </xf>
    <xf numFmtId="3" fontId="13" fillId="0" borderId="4" xfId="2" applyNumberFormat="1" applyFont="1" applyBorder="1" applyAlignment="1">
      <alignment horizontal="right" vertical="center"/>
    </xf>
    <xf numFmtId="41" fontId="12" fillId="0" borderId="18" xfId="4" applyNumberFormat="1" applyFont="1" applyBorder="1">
      <alignment vertical="center"/>
    </xf>
    <xf numFmtId="0" fontId="12" fillId="0" borderId="35" xfId="0" applyNumberFormat="1" applyFont="1" applyBorder="1">
      <alignment vertical="center"/>
    </xf>
    <xf numFmtId="0" fontId="7" fillId="0" borderId="23" xfId="0" applyNumberFormat="1" applyFont="1" applyBorder="1" applyAlignment="1">
      <alignment horizontal="center" vertical="center" wrapText="1"/>
    </xf>
    <xf numFmtId="41" fontId="7" fillId="0" borderId="4" xfId="4" applyNumberFormat="1" applyFont="1" applyFill="1" applyBorder="1" applyAlignment="1">
      <alignment horizontal="right" vertical="center"/>
    </xf>
    <xf numFmtId="178" fontId="7" fillId="0" borderId="3" xfId="2" applyNumberFormat="1" applyFont="1" applyBorder="1" applyAlignment="1">
      <alignment horizontal="right" vertical="center"/>
    </xf>
    <xf numFmtId="41" fontId="7" fillId="0" borderId="4" xfId="4" applyNumberFormat="1" applyFont="1" applyFill="1" applyBorder="1" applyAlignment="1">
      <alignment horizontal="center" vertical="center"/>
    </xf>
    <xf numFmtId="0" fontId="11" fillId="0" borderId="15" xfId="0" applyNumberFormat="1" applyFont="1" applyBorder="1" applyAlignment="1">
      <alignment vertical="center" shrinkToFit="1"/>
    </xf>
    <xf numFmtId="41" fontId="4" fillId="0" borderId="0" xfId="2" applyNumberFormat="1" applyFont="1" applyFill="1" applyBorder="1">
      <alignment vertical="center"/>
    </xf>
    <xf numFmtId="0" fontId="4" fillId="0" borderId="29" xfId="0" applyNumberFormat="1" applyFont="1" applyBorder="1" applyAlignment="1">
      <alignment horizontal="left" vertical="center"/>
    </xf>
    <xf numFmtId="41" fontId="4" fillId="0" borderId="14" xfId="2" applyNumberFormat="1" applyFont="1" applyBorder="1">
      <alignment vertical="center"/>
    </xf>
    <xf numFmtId="0" fontId="4" fillId="0" borderId="14" xfId="0" applyNumberFormat="1" applyFont="1" applyBorder="1" applyAlignment="1">
      <alignment horizontal="center" vertical="center"/>
    </xf>
    <xf numFmtId="0" fontId="5" fillId="0" borderId="14" xfId="0" applyNumberFormat="1" applyFont="1" applyBorder="1" applyAlignment="1">
      <alignment horizontal="center" vertical="center"/>
    </xf>
    <xf numFmtId="0" fontId="4" fillId="0" borderId="14" xfId="0" quotePrefix="1" applyNumberFormat="1" applyFont="1" applyBorder="1" applyAlignment="1">
      <alignment horizontal="center" vertical="center"/>
    </xf>
    <xf numFmtId="0" fontId="4" fillId="0" borderId="30" xfId="0" applyNumberFormat="1" applyFont="1" applyBorder="1">
      <alignment vertical="center"/>
    </xf>
    <xf numFmtId="3" fontId="7" fillId="0" borderId="0" xfId="0" applyNumberFormat="1" applyFont="1">
      <alignment vertical="center"/>
    </xf>
    <xf numFmtId="41" fontId="7" fillId="0" borderId="0" xfId="2" applyNumberFormat="1" applyFont="1" applyAlignment="1">
      <alignment horizontal="center" vertical="center"/>
    </xf>
    <xf numFmtId="41" fontId="7" fillId="0" borderId="0" xfId="2" applyNumberFormat="1" applyFont="1" applyFill="1" applyAlignment="1">
      <alignment horizontal="center" vertical="center"/>
    </xf>
    <xf numFmtId="3" fontId="7" fillId="0" borderId="0" xfId="2" applyNumberFormat="1" applyFont="1" applyFill="1" applyAlignment="1">
      <alignment horizontal="right" vertical="center"/>
    </xf>
    <xf numFmtId="178" fontId="7" fillId="0" borderId="0" xfId="0" applyNumberFormat="1" applyFont="1" applyAlignment="1">
      <alignment horizontal="right" vertical="center"/>
    </xf>
    <xf numFmtId="0" fontId="11" fillId="0" borderId="0" xfId="0" applyNumberFormat="1" applyFont="1">
      <alignment vertical="center"/>
    </xf>
    <xf numFmtId="0" fontId="11" fillId="0" borderId="0" xfId="0" applyNumberFormat="1" applyFont="1" applyAlignment="1">
      <alignment horizontal="center" vertical="center"/>
    </xf>
    <xf numFmtId="176" fontId="7" fillId="0" borderId="0" xfId="2" applyNumberFormat="1" applyFont="1" applyAlignment="1">
      <alignment horizontal="right" vertical="center"/>
    </xf>
    <xf numFmtId="177" fontId="7" fillId="0" borderId="0" xfId="2" applyNumberFormat="1" applyFont="1" applyAlignment="1">
      <alignment vertical="center"/>
    </xf>
    <xf numFmtId="0" fontId="11" fillId="0" borderId="0" xfId="0" applyNumberFormat="1" applyFont="1" applyAlignment="1">
      <alignment horizontal="left" vertical="center"/>
    </xf>
    <xf numFmtId="0" fontId="4" fillId="0" borderId="0" xfId="0" applyNumberFormat="1" applyFont="1" applyAlignment="1">
      <alignment horizontal="center" vertical="center"/>
    </xf>
    <xf numFmtId="41" fontId="14" fillId="0" borderId="0" xfId="2" applyNumberFormat="1" applyFont="1">
      <alignment vertical="center"/>
    </xf>
    <xf numFmtId="41" fontId="9" fillId="0" borderId="0" xfId="2" applyNumberFormat="1" applyFont="1" applyFill="1" applyBorder="1" applyAlignment="1">
      <alignment horizontal="center" vertical="center"/>
    </xf>
    <xf numFmtId="41" fontId="9" fillId="0" borderId="0" xfId="2" applyNumberFormat="1" applyFont="1" applyBorder="1" applyAlignment="1">
      <alignment horizontal="center" vertical="center"/>
    </xf>
    <xf numFmtId="176" fontId="9" fillId="0" borderId="0" xfId="2" applyNumberFormat="1" applyFont="1" applyBorder="1" applyAlignment="1">
      <alignment horizontal="right" vertical="center"/>
    </xf>
    <xf numFmtId="177" fontId="9" fillId="0" borderId="0" xfId="2" applyNumberFormat="1" applyFont="1" applyBorder="1" applyAlignment="1">
      <alignment vertical="center"/>
    </xf>
    <xf numFmtId="41" fontId="10" fillId="0" borderId="45" xfId="2" applyNumberFormat="1" applyFont="1" applyBorder="1" applyAlignment="1">
      <alignment horizontal="center" vertical="center"/>
    </xf>
    <xf numFmtId="177" fontId="10" fillId="0" borderId="45" xfId="2" applyNumberFormat="1" applyFont="1" applyBorder="1" applyAlignment="1">
      <alignment vertical="center"/>
    </xf>
    <xf numFmtId="41" fontId="10" fillId="0" borderId="46" xfId="2" applyNumberFormat="1" applyFont="1" applyBorder="1" applyAlignment="1">
      <alignment horizontal="center" vertical="center"/>
    </xf>
    <xf numFmtId="41" fontId="10" fillId="0" borderId="47" xfId="2" applyNumberFormat="1" applyFont="1" applyBorder="1" applyAlignment="1">
      <alignment horizontal="center" vertical="center"/>
    </xf>
    <xf numFmtId="41" fontId="10" fillId="2" borderId="48" xfId="4" applyNumberFormat="1" applyFont="1" applyFill="1" applyBorder="1" applyAlignment="1">
      <alignment horizontal="center" vertical="center"/>
    </xf>
    <xf numFmtId="176" fontId="10" fillId="0" borderId="49" xfId="2" applyNumberFormat="1" applyFont="1" applyBorder="1" applyAlignment="1">
      <alignment horizontal="right" vertical="center"/>
    </xf>
    <xf numFmtId="177" fontId="10" fillId="0" borderId="49" xfId="2" applyNumberFormat="1" applyFont="1" applyBorder="1" applyAlignment="1">
      <alignment vertical="center"/>
    </xf>
    <xf numFmtId="0" fontId="11" fillId="0" borderId="50" xfId="0" applyNumberFormat="1" applyFont="1" applyBorder="1">
      <alignment vertical="center"/>
    </xf>
    <xf numFmtId="0" fontId="11" fillId="0" borderId="51" xfId="0" applyNumberFormat="1" applyFont="1" applyBorder="1">
      <alignment vertical="center"/>
    </xf>
    <xf numFmtId="41" fontId="12" fillId="0" borderId="51" xfId="2" applyNumberFormat="1" applyFont="1" applyBorder="1" applyAlignment="1">
      <alignment horizontal="center" vertical="center"/>
    </xf>
    <xf numFmtId="0" fontId="15" fillId="0" borderId="52" xfId="0" applyNumberFormat="1" applyFont="1" applyBorder="1">
      <alignment vertical="center"/>
    </xf>
    <xf numFmtId="41" fontId="10" fillId="0" borderId="53" xfId="2" applyNumberFormat="1" applyFont="1" applyFill="1" applyBorder="1" applyAlignment="1">
      <alignment horizontal="center" vertical="center"/>
    </xf>
    <xf numFmtId="41" fontId="10" fillId="0" borderId="53" xfId="2" applyNumberFormat="1" applyFont="1" applyBorder="1" applyAlignment="1">
      <alignment horizontal="center" vertical="center"/>
    </xf>
    <xf numFmtId="41" fontId="10" fillId="2" borderId="53" xfId="4" applyNumberFormat="1" applyFont="1" applyFill="1" applyBorder="1" applyAlignment="1">
      <alignment horizontal="center" vertical="center"/>
    </xf>
    <xf numFmtId="176" fontId="10" fillId="0" borderId="53" xfId="2" applyNumberFormat="1" applyFont="1" applyBorder="1" applyAlignment="1">
      <alignment horizontal="right" vertical="center"/>
    </xf>
    <xf numFmtId="177" fontId="10" fillId="0" borderId="53" xfId="2" applyNumberFormat="1" applyFont="1" applyBorder="1" applyAlignment="1">
      <alignment vertical="center"/>
    </xf>
    <xf numFmtId="0" fontId="11" fillId="0" borderId="26" xfId="0" applyNumberFormat="1" applyFont="1" applyBorder="1" applyAlignment="1">
      <alignment horizontal="left" vertical="center"/>
    </xf>
    <xf numFmtId="41" fontId="4" fillId="0" borderId="54" xfId="2" applyNumberFormat="1" applyFont="1" applyBorder="1">
      <alignment vertical="center"/>
    </xf>
    <xf numFmtId="0" fontId="4" fillId="0" borderId="54" xfId="0" applyNumberFormat="1" applyFont="1" applyBorder="1">
      <alignment vertical="center"/>
    </xf>
    <xf numFmtId="0" fontId="4" fillId="0" borderId="54" xfId="0" applyNumberFormat="1" applyFont="1" applyBorder="1" applyAlignment="1">
      <alignment horizontal="center" vertical="center"/>
    </xf>
    <xf numFmtId="41" fontId="12" fillId="0" borderId="54" xfId="2" applyNumberFormat="1" applyFont="1" applyBorder="1">
      <alignment vertical="center"/>
    </xf>
    <xf numFmtId="0" fontId="12" fillId="0" borderId="55" xfId="0" applyNumberFormat="1" applyFont="1" applyBorder="1">
      <alignment vertical="center"/>
    </xf>
    <xf numFmtId="41" fontId="7" fillId="0" borderId="2" xfId="2" applyNumberFormat="1" applyFont="1" applyBorder="1" applyAlignment="1">
      <alignment horizontal="center" vertical="center"/>
    </xf>
    <xf numFmtId="0" fontId="10" fillId="0" borderId="23" xfId="0" applyNumberFormat="1" applyFont="1" applyBorder="1" applyAlignment="1">
      <alignment horizontal="center" vertical="center"/>
    </xf>
    <xf numFmtId="41" fontId="10" fillId="0" borderId="27" xfId="2" applyNumberFormat="1" applyFont="1" applyFill="1" applyBorder="1" applyAlignment="1">
      <alignment horizontal="center" vertical="center"/>
    </xf>
    <xf numFmtId="41" fontId="10" fillId="0" borderId="27" xfId="2" applyNumberFormat="1" applyFont="1" applyBorder="1" applyAlignment="1">
      <alignment horizontal="center" vertical="center"/>
    </xf>
    <xf numFmtId="41" fontId="10" fillId="2" borderId="27" xfId="4" applyNumberFormat="1" applyFont="1" applyFill="1" applyBorder="1" applyAlignment="1">
      <alignment horizontal="center" vertical="center"/>
    </xf>
    <xf numFmtId="176" fontId="10" fillId="0" borderId="27" xfId="2" applyNumberFormat="1" applyFont="1" applyBorder="1" applyAlignment="1">
      <alignment horizontal="right" vertical="center"/>
    </xf>
    <xf numFmtId="177" fontId="10" fillId="0" borderId="27" xfId="2" applyNumberFormat="1" applyFont="1" applyBorder="1" applyAlignment="1">
      <alignment vertical="center"/>
    </xf>
    <xf numFmtId="0" fontId="11" fillId="0" borderId="23" xfId="0" applyNumberFormat="1" applyFont="1" applyBorder="1" applyAlignment="1">
      <alignment horizontal="left" vertical="center"/>
    </xf>
    <xf numFmtId="41" fontId="18" fillId="4" borderId="56" xfId="2" applyNumberFormat="1" applyFont="1" applyFill="1" applyBorder="1" applyAlignment="1">
      <alignment horizontal="center" vertical="distributed"/>
    </xf>
    <xf numFmtId="41" fontId="7" fillId="2" borderId="57" xfId="4" applyNumberFormat="1" applyFont="1" applyFill="1" applyBorder="1" applyAlignment="1">
      <alignment horizontal="center" vertical="center"/>
    </xf>
    <xf numFmtId="41" fontId="19" fillId="4" borderId="56" xfId="2" applyNumberFormat="1" applyFont="1" applyFill="1" applyBorder="1" applyAlignment="1">
      <alignment horizontal="center" vertical="distributed"/>
    </xf>
    <xf numFmtId="41" fontId="7" fillId="2" borderId="27" xfId="4" applyNumberFormat="1" applyFont="1" applyFill="1" applyBorder="1" applyAlignment="1">
      <alignment horizontal="center" vertical="center"/>
    </xf>
    <xf numFmtId="176" fontId="4" fillId="0" borderId="0" xfId="2" applyNumberFormat="1" applyFont="1" applyBorder="1">
      <alignment vertical="center"/>
    </xf>
    <xf numFmtId="41" fontId="19" fillId="4" borderId="0" xfId="2" applyNumberFormat="1" applyFont="1" applyFill="1" applyBorder="1" applyAlignment="1">
      <alignment horizontal="center" vertical="distributed"/>
    </xf>
    <xf numFmtId="41" fontId="7" fillId="2" borderId="49" xfId="4" applyNumberFormat="1" applyFont="1" applyFill="1" applyBorder="1" applyAlignment="1">
      <alignment horizontal="center" vertical="center"/>
    </xf>
    <xf numFmtId="0" fontId="4" fillId="0" borderId="23" xfId="0" applyNumberFormat="1" applyFont="1" applyBorder="1" applyAlignment="1">
      <alignment horizontal="left" vertical="center" shrinkToFit="1"/>
    </xf>
    <xf numFmtId="0" fontId="4" fillId="0" borderId="58" xfId="0" applyNumberFormat="1" applyFont="1" applyBorder="1" applyAlignment="1">
      <alignment horizontal="left" vertical="center"/>
    </xf>
    <xf numFmtId="3" fontId="4" fillId="0" borderId="0" xfId="0" applyNumberFormat="1" applyFont="1" applyBorder="1">
      <alignment vertical="center"/>
    </xf>
    <xf numFmtId="0" fontId="13" fillId="0" borderId="5" xfId="0" applyNumberFormat="1" applyFont="1" applyBorder="1" applyAlignment="1">
      <alignment horizontal="center" vertical="center" wrapText="1"/>
    </xf>
    <xf numFmtId="0" fontId="11" fillId="0" borderId="0" xfId="0" applyNumberFormat="1" applyFont="1" applyBorder="1" applyAlignment="1">
      <alignment horizontal="left" vertical="center"/>
    </xf>
    <xf numFmtId="0" fontId="4" fillId="0" borderId="18" xfId="0" applyNumberFormat="1" applyFont="1" applyBorder="1" applyAlignment="1">
      <alignment horizontal="left" vertical="center"/>
    </xf>
    <xf numFmtId="0" fontId="4" fillId="0" borderId="28" xfId="0" applyNumberFormat="1" applyFont="1" applyBorder="1" applyAlignment="1">
      <alignment horizontal="left" vertical="center"/>
    </xf>
    <xf numFmtId="0" fontId="4" fillId="0" borderId="12" xfId="0" applyNumberFormat="1" applyFont="1" applyBorder="1">
      <alignment vertical="center"/>
    </xf>
    <xf numFmtId="0" fontId="12" fillId="0" borderId="18" xfId="0" applyNumberFormat="1" applyFont="1" applyBorder="1" applyAlignment="1">
      <alignment horizontal="left" vertical="center"/>
    </xf>
    <xf numFmtId="0" fontId="13" fillId="0" borderId="36" xfId="0" applyNumberFormat="1" applyFont="1" applyBorder="1" applyAlignment="1">
      <alignment horizontal="center" vertical="center"/>
    </xf>
    <xf numFmtId="41" fontId="13" fillId="0" borderId="57" xfId="2" applyNumberFormat="1" applyFont="1" applyFill="1" applyBorder="1" applyAlignment="1">
      <alignment horizontal="center" vertical="center"/>
    </xf>
    <xf numFmtId="41" fontId="13" fillId="0" borderId="57" xfId="2" applyNumberFormat="1" applyFont="1" applyBorder="1" applyAlignment="1">
      <alignment horizontal="center" vertical="center"/>
    </xf>
    <xf numFmtId="41" fontId="13" fillId="2" borderId="57" xfId="4" applyNumberFormat="1" applyFont="1" applyFill="1" applyBorder="1" applyAlignment="1">
      <alignment horizontal="center" vertical="center"/>
    </xf>
    <xf numFmtId="176" fontId="13" fillId="0" borderId="57" xfId="2" applyNumberFormat="1" applyFont="1" applyBorder="1" applyAlignment="1">
      <alignment horizontal="right" vertical="center"/>
    </xf>
    <xf numFmtId="177" fontId="13" fillId="0" borderId="57" xfId="2" applyNumberFormat="1" applyFont="1" applyBorder="1" applyAlignment="1">
      <alignment vertical="center"/>
    </xf>
    <xf numFmtId="9" fontId="7" fillId="0" borderId="5" xfId="1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left" vertical="center" wrapText="1"/>
    </xf>
    <xf numFmtId="0" fontId="12" fillId="0" borderId="58" xfId="0" applyNumberFormat="1" applyFont="1" applyBorder="1" applyAlignment="1">
      <alignment horizontal="left" vertical="center"/>
    </xf>
    <xf numFmtId="41" fontId="12" fillId="0" borderId="18" xfId="2" applyNumberFormat="1" applyFont="1" applyBorder="1">
      <alignment vertical="center"/>
    </xf>
    <xf numFmtId="0" fontId="4" fillId="0" borderId="2" xfId="0" applyNumberFormat="1" applyFont="1" applyBorder="1">
      <alignment vertical="center"/>
    </xf>
    <xf numFmtId="0" fontId="4" fillId="0" borderId="5" xfId="0" applyNumberFormat="1" applyFont="1" applyBorder="1">
      <alignment vertical="center"/>
    </xf>
    <xf numFmtId="41" fontId="11" fillId="0" borderId="0" xfId="2" applyNumberFormat="1" applyFont="1">
      <alignment vertical="center"/>
    </xf>
    <xf numFmtId="41" fontId="13" fillId="0" borderId="27" xfId="2" applyNumberFormat="1" applyFont="1" applyFill="1" applyBorder="1" applyAlignment="1">
      <alignment horizontal="center" vertical="center"/>
    </xf>
    <xf numFmtId="41" fontId="13" fillId="0" borderId="27" xfId="2" applyNumberFormat="1" applyFont="1" applyBorder="1" applyAlignment="1">
      <alignment horizontal="center" vertical="center"/>
    </xf>
    <xf numFmtId="41" fontId="13" fillId="2" borderId="27" xfId="4" applyNumberFormat="1" applyFont="1" applyFill="1" applyBorder="1" applyAlignment="1">
      <alignment horizontal="center" vertical="center"/>
    </xf>
    <xf numFmtId="176" fontId="13" fillId="0" borderId="27" xfId="2" applyNumberFormat="1" applyFont="1" applyBorder="1" applyAlignment="1">
      <alignment horizontal="right" vertical="center"/>
    </xf>
    <xf numFmtId="177" fontId="13" fillId="0" borderId="27" xfId="2" applyNumberFormat="1" applyFont="1" applyBorder="1" applyAlignment="1">
      <alignment vertical="center"/>
    </xf>
    <xf numFmtId="41" fontId="12" fillId="0" borderId="0" xfId="2" applyNumberFormat="1" applyFont="1" applyBorder="1">
      <alignment vertical="center"/>
    </xf>
    <xf numFmtId="0" fontId="4" fillId="0" borderId="18" xfId="0" applyNumberFormat="1" applyFont="1" applyBorder="1" applyAlignment="1">
      <alignment horizontal="left" vertical="center" shrinkToFit="1"/>
    </xf>
    <xf numFmtId="0" fontId="4" fillId="0" borderId="31" xfId="0" applyNumberFormat="1" applyFont="1" applyBorder="1" applyAlignment="1">
      <alignment horizontal="left" vertical="center" shrinkToFit="1"/>
    </xf>
    <xf numFmtId="0" fontId="4" fillId="0" borderId="0" xfId="0" applyNumberFormat="1" applyFont="1" applyBorder="1" applyAlignment="1">
      <alignment horizontal="left" vertical="center" shrinkToFit="1"/>
    </xf>
    <xf numFmtId="0" fontId="4" fillId="0" borderId="12" xfId="0" applyNumberFormat="1" applyFont="1" applyBorder="1" applyAlignment="1">
      <alignment horizontal="left" vertical="center" shrinkToFit="1"/>
    </xf>
    <xf numFmtId="0" fontId="4" fillId="0" borderId="58" xfId="0" applyNumberFormat="1" applyFont="1" applyBorder="1" applyAlignment="1">
      <alignment horizontal="left" vertical="center" shrinkToFit="1"/>
    </xf>
    <xf numFmtId="41" fontId="13" fillId="0" borderId="1" xfId="2" applyNumberFormat="1" applyFont="1" applyBorder="1" applyAlignment="1">
      <alignment horizontal="center" vertical="center"/>
    </xf>
    <xf numFmtId="41" fontId="13" fillId="0" borderId="59" xfId="2" applyNumberFormat="1" applyFont="1" applyBorder="1" applyAlignment="1">
      <alignment horizontal="center" vertical="center"/>
    </xf>
    <xf numFmtId="41" fontId="13" fillId="2" borderId="59" xfId="4" applyNumberFormat="1" applyFont="1" applyFill="1" applyBorder="1" applyAlignment="1">
      <alignment horizontal="center" vertical="center"/>
    </xf>
    <xf numFmtId="176" fontId="13" fillId="0" borderId="59" xfId="2" applyNumberFormat="1" applyFont="1" applyBorder="1" applyAlignment="1">
      <alignment horizontal="right" vertical="center"/>
    </xf>
    <xf numFmtId="177" fontId="13" fillId="0" borderId="59" xfId="2" applyNumberFormat="1" applyFont="1" applyBorder="1" applyAlignment="1">
      <alignment vertical="center"/>
    </xf>
    <xf numFmtId="0" fontId="4" fillId="0" borderId="60" xfId="0" applyNumberFormat="1" applyFont="1" applyBorder="1" applyAlignment="1">
      <alignment horizontal="left" vertical="center"/>
    </xf>
    <xf numFmtId="41" fontId="4" fillId="0" borderId="61" xfId="2" applyNumberFormat="1" applyFont="1" applyBorder="1">
      <alignment vertical="center"/>
    </xf>
    <xf numFmtId="0" fontId="4" fillId="0" borderId="61" xfId="0" applyNumberFormat="1" applyFont="1" applyBorder="1">
      <alignment vertical="center"/>
    </xf>
    <xf numFmtId="0" fontId="4" fillId="0" borderId="61" xfId="0" applyNumberFormat="1" applyFont="1" applyBorder="1" applyAlignment="1">
      <alignment horizontal="center" vertical="center"/>
    </xf>
    <xf numFmtId="0" fontId="4" fillId="0" borderId="62" xfId="0" applyNumberFormat="1" applyFont="1" applyBorder="1">
      <alignment vertical="center"/>
    </xf>
    <xf numFmtId="41" fontId="7" fillId="0" borderId="63" xfId="2" applyNumberFormat="1" applyFont="1" applyFill="1" applyBorder="1" applyAlignment="1">
      <alignment horizontal="center" vertical="center"/>
    </xf>
    <xf numFmtId="41" fontId="14" fillId="2" borderId="63" xfId="4" applyNumberFormat="1" applyFont="1" applyFill="1" applyBorder="1" applyAlignment="1">
      <alignment horizontal="center" vertical="center"/>
    </xf>
    <xf numFmtId="176" fontId="7" fillId="0" borderId="63" xfId="2" applyNumberFormat="1" applyFont="1" applyBorder="1" applyAlignment="1">
      <alignment horizontal="right" vertical="center"/>
    </xf>
    <xf numFmtId="177" fontId="7" fillId="0" borderId="63" xfId="2" applyNumberFormat="1" applyFont="1" applyBorder="1" applyAlignment="1">
      <alignment vertical="center"/>
    </xf>
    <xf numFmtId="0" fontId="4" fillId="0" borderId="34" xfId="0" applyNumberFormat="1" applyFont="1" applyBorder="1" applyAlignment="1">
      <alignment horizontal="left" vertical="center"/>
    </xf>
    <xf numFmtId="0" fontId="4" fillId="0" borderId="28" xfId="0" applyNumberFormat="1" applyFont="1" applyBorder="1" applyAlignment="1">
      <alignment horizontal="left" vertical="center" shrinkToFit="1"/>
    </xf>
    <xf numFmtId="41" fontId="13" fillId="0" borderId="2" xfId="2" applyNumberFormat="1" applyFont="1" applyBorder="1" applyAlignment="1">
      <alignment horizontal="center" vertical="center"/>
    </xf>
    <xf numFmtId="0" fontId="12" fillId="0" borderId="5" xfId="0" applyNumberFormat="1" applyFont="1" applyBorder="1" applyAlignment="1">
      <alignment horizontal="center" vertical="center" wrapText="1" shrinkToFit="1"/>
    </xf>
    <xf numFmtId="0" fontId="12" fillId="0" borderId="5" xfId="0" applyNumberFormat="1" applyFont="1" applyBorder="1" applyAlignment="1">
      <alignment horizontal="center" vertical="center" shrinkToFit="1"/>
    </xf>
    <xf numFmtId="0" fontId="4" fillId="0" borderId="0" xfId="0" applyNumberFormat="1" applyFont="1" applyFill="1" applyBorder="1" applyAlignment="1">
      <alignment horizontal="left" vertical="center" shrinkToFit="1"/>
    </xf>
    <xf numFmtId="0" fontId="14" fillId="0" borderId="33" xfId="0" applyNumberFormat="1" applyFont="1" applyBorder="1" applyAlignment="1">
      <alignment horizontal="center" vertical="center" wrapText="1"/>
    </xf>
    <xf numFmtId="41" fontId="7" fillId="0" borderId="49" xfId="2" applyNumberFormat="1" applyFont="1" applyFill="1" applyBorder="1" applyAlignment="1">
      <alignment vertical="center"/>
    </xf>
    <xf numFmtId="41" fontId="7" fillId="0" borderId="49" xfId="2" applyNumberFormat="1" applyFont="1" applyBorder="1" applyAlignment="1">
      <alignment vertical="center"/>
    </xf>
    <xf numFmtId="41" fontId="7" fillId="2" borderId="49" xfId="4" applyNumberFormat="1" applyFont="1" applyFill="1" applyBorder="1" applyAlignment="1">
      <alignment vertical="center"/>
    </xf>
    <xf numFmtId="176" fontId="7" fillId="0" borderId="49" xfId="2" applyNumberFormat="1" applyFont="1" applyBorder="1" applyAlignment="1">
      <alignment horizontal="right" vertical="center"/>
    </xf>
    <xf numFmtId="177" fontId="7" fillId="0" borderId="49" xfId="2" applyNumberFormat="1" applyFont="1" applyBorder="1" applyAlignment="1">
      <alignment vertical="center"/>
    </xf>
    <xf numFmtId="0" fontId="4" fillId="0" borderId="64" xfId="0" applyNumberFormat="1" applyFont="1" applyBorder="1" applyAlignment="1">
      <alignment horizontal="left" vertical="center"/>
    </xf>
    <xf numFmtId="0" fontId="4" fillId="0" borderId="28" xfId="0" applyNumberFormat="1" applyFont="1" applyFill="1" applyBorder="1" applyAlignment="1">
      <alignment horizontal="left" vertical="center"/>
    </xf>
    <xf numFmtId="0" fontId="4" fillId="0" borderId="28" xfId="0" applyNumberFormat="1" applyFont="1" applyFill="1" applyBorder="1">
      <alignment vertical="center"/>
    </xf>
    <xf numFmtId="0" fontId="7" fillId="0" borderId="5" xfId="0" applyNumberFormat="1" applyFont="1" applyBorder="1" applyAlignment="1">
      <alignment horizontal="center" vertical="center" shrinkToFit="1"/>
    </xf>
    <xf numFmtId="41" fontId="7" fillId="2" borderId="57" xfId="4" applyNumberFormat="1" applyFont="1" applyFill="1" applyBorder="1" applyAlignment="1">
      <alignment vertical="center"/>
    </xf>
    <xf numFmtId="176" fontId="4" fillId="0" borderId="28" xfId="4" applyNumberFormat="1" applyFont="1" applyBorder="1">
      <alignment vertical="center"/>
    </xf>
    <xf numFmtId="41" fontId="7" fillId="0" borderId="27" xfId="4" applyNumberFormat="1" applyFont="1" applyFill="1" applyBorder="1" applyAlignment="1">
      <alignment horizontal="center" vertical="center"/>
    </xf>
    <xf numFmtId="176" fontId="7" fillId="0" borderId="27" xfId="4" applyNumberFormat="1" applyFont="1" applyBorder="1" applyAlignment="1">
      <alignment horizontal="right" vertical="center"/>
    </xf>
    <xf numFmtId="177" fontId="7" fillId="0" borderId="27" xfId="4" applyNumberFormat="1" applyFont="1" applyBorder="1" applyAlignment="1">
      <alignment vertical="center" shrinkToFit="1"/>
    </xf>
    <xf numFmtId="0" fontId="7" fillId="0" borderId="5" xfId="0" applyNumberFormat="1" applyFont="1" applyBorder="1" applyAlignment="1">
      <alignment horizontal="center" vertical="center" wrapText="1"/>
    </xf>
    <xf numFmtId="0" fontId="7" fillId="0" borderId="57" xfId="0" applyNumberFormat="1" applyFont="1" applyBorder="1">
      <alignment vertical="center"/>
    </xf>
    <xf numFmtId="0" fontId="4" fillId="0" borderId="58" xfId="0" applyNumberFormat="1" applyFont="1" applyBorder="1">
      <alignment vertical="center"/>
    </xf>
    <xf numFmtId="0" fontId="7" fillId="0" borderId="27" xfId="0" applyNumberFormat="1" applyFont="1" applyBorder="1">
      <alignment vertical="center"/>
    </xf>
    <xf numFmtId="0" fontId="11" fillId="0" borderId="0" xfId="0" applyNumberFormat="1" applyFont="1" applyBorder="1" applyAlignment="1">
      <alignment horizontal="left" vertical="center" shrinkToFit="1"/>
    </xf>
    <xf numFmtId="0" fontId="11" fillId="0" borderId="28" xfId="0" applyNumberFormat="1" applyFont="1" applyBorder="1" applyAlignment="1">
      <alignment horizontal="left" vertical="center"/>
    </xf>
    <xf numFmtId="41" fontId="13" fillId="0" borderId="12" xfId="2" applyNumberFormat="1" applyFont="1" applyBorder="1" applyAlignment="1">
      <alignment horizontal="center" vertical="center"/>
    </xf>
    <xf numFmtId="0" fontId="12" fillId="0" borderId="3" xfId="0" applyNumberFormat="1" applyFont="1" applyBorder="1" applyAlignment="1">
      <alignment horizontal="center" vertical="center" shrinkToFit="1"/>
    </xf>
    <xf numFmtId="41" fontId="7" fillId="2" borderId="63" xfId="4" applyNumberFormat="1" applyFont="1" applyFill="1" applyBorder="1" applyAlignment="1">
      <alignment horizontal="center" vertical="center"/>
    </xf>
    <xf numFmtId="0" fontId="12" fillId="0" borderId="23" xfId="0" applyNumberFormat="1" applyFont="1" applyBorder="1" applyAlignment="1">
      <alignment horizontal="left" vertical="center"/>
    </xf>
    <xf numFmtId="41" fontId="12" fillId="0" borderId="0" xfId="4" applyNumberFormat="1" applyFont="1" applyBorder="1">
      <alignment vertical="center"/>
    </xf>
    <xf numFmtId="0" fontId="12" fillId="0" borderId="0" xfId="0" applyNumberFormat="1" applyFont="1" applyBorder="1">
      <alignment vertical="center"/>
    </xf>
    <xf numFmtId="0" fontId="12" fillId="0" borderId="5" xfId="0" applyNumberFormat="1" applyFont="1" applyBorder="1" applyAlignment="1">
      <alignment horizontal="center" vertical="center"/>
    </xf>
    <xf numFmtId="0" fontId="12" fillId="0" borderId="12" xfId="0" applyNumberFormat="1" applyFont="1" applyBorder="1" applyAlignment="1">
      <alignment horizontal="left" vertical="center"/>
    </xf>
    <xf numFmtId="41" fontId="7" fillId="0" borderId="12" xfId="2" applyNumberFormat="1" applyFont="1" applyBorder="1" applyAlignment="1">
      <alignment horizontal="center" vertical="center"/>
    </xf>
    <xf numFmtId="0" fontId="4" fillId="0" borderId="23" xfId="0" applyNumberFormat="1" applyFont="1" applyBorder="1" applyAlignment="1">
      <alignment horizontal="left" vertical="center" wrapText="1"/>
    </xf>
    <xf numFmtId="0" fontId="4" fillId="0" borderId="31" xfId="0" applyNumberFormat="1" applyFont="1" applyBorder="1" applyAlignment="1">
      <alignment horizontal="left" vertical="center" wrapText="1"/>
    </xf>
    <xf numFmtId="0" fontId="12" fillId="0" borderId="3" xfId="0" applyNumberFormat="1" applyFont="1" applyBorder="1" applyAlignment="1">
      <alignment horizontal="center" vertical="center"/>
    </xf>
    <xf numFmtId="41" fontId="7" fillId="0" borderId="63" xfId="2" applyNumberFormat="1" applyFont="1" applyFill="1" applyBorder="1" applyAlignment="1">
      <alignment vertical="center"/>
    </xf>
    <xf numFmtId="41" fontId="7" fillId="0" borderId="63" xfId="2" applyNumberFormat="1" applyFont="1" applyBorder="1" applyAlignment="1">
      <alignment vertical="center"/>
    </xf>
    <xf numFmtId="41" fontId="7" fillId="2" borderId="63" xfId="4" applyNumberFormat="1" applyFont="1" applyFill="1" applyBorder="1" applyAlignment="1">
      <alignment vertical="center"/>
    </xf>
    <xf numFmtId="0" fontId="12" fillId="0" borderId="64" xfId="0" applyNumberFormat="1" applyFont="1" applyBorder="1" applyAlignment="1">
      <alignment horizontal="left" vertical="center"/>
    </xf>
    <xf numFmtId="41" fontId="7" fillId="2" borderId="57" xfId="4" applyNumberFormat="1" applyFont="1" applyFill="1" applyBorder="1" applyAlignment="1">
      <alignment horizontal="center" vertical="center" wrapText="1"/>
    </xf>
    <xf numFmtId="0" fontId="12" fillId="0" borderId="7" xfId="0" applyNumberFormat="1" applyFont="1" applyBorder="1" applyAlignment="1">
      <alignment horizontal="center" vertical="center"/>
    </xf>
    <xf numFmtId="41" fontId="7" fillId="2" borderId="63" xfId="4" applyNumberFormat="1" applyFont="1" applyFill="1" applyBorder="1" applyAlignment="1">
      <alignment horizontal="center" vertical="center" wrapText="1"/>
    </xf>
    <xf numFmtId="0" fontId="13" fillId="0" borderId="12" xfId="0" applyNumberFormat="1" applyFont="1" applyBorder="1">
      <alignment vertical="center"/>
    </xf>
    <xf numFmtId="41" fontId="7" fillId="0" borderId="57" xfId="2" applyNumberFormat="1" applyFont="1" applyFill="1" applyBorder="1" applyAlignment="1">
      <alignment horizontal="center" vertical="center"/>
    </xf>
    <xf numFmtId="41" fontId="7" fillId="0" borderId="57" xfId="2" applyNumberFormat="1" applyFont="1" applyBorder="1" applyAlignment="1">
      <alignment horizontal="center" vertical="center"/>
    </xf>
    <xf numFmtId="176" fontId="7" fillId="0" borderId="57" xfId="2" applyNumberFormat="1" applyFont="1" applyBorder="1" applyAlignment="1">
      <alignment horizontal="right" vertical="center"/>
    </xf>
    <xf numFmtId="177" fontId="7" fillId="0" borderId="57" xfId="2" applyNumberFormat="1" applyFont="1" applyBorder="1" applyAlignment="1">
      <alignment vertical="center"/>
    </xf>
    <xf numFmtId="0" fontId="4" fillId="0" borderId="18" xfId="0" applyNumberFormat="1" applyFont="1" applyFill="1" applyBorder="1" applyAlignment="1">
      <alignment horizontal="left" vertical="center" shrinkToFit="1"/>
    </xf>
    <xf numFmtId="0" fontId="4" fillId="0" borderId="18" xfId="0" applyNumberFormat="1" applyFont="1" applyFill="1" applyBorder="1">
      <alignment vertical="center"/>
    </xf>
    <xf numFmtId="0" fontId="5" fillId="0" borderId="18" xfId="0" applyNumberFormat="1" applyFont="1" applyFill="1" applyBorder="1" applyAlignment="1">
      <alignment horizontal="center" vertical="center"/>
    </xf>
    <xf numFmtId="0" fontId="4" fillId="0" borderId="28" xfId="0" applyNumberFormat="1" applyFont="1" applyFill="1" applyBorder="1" applyAlignment="1">
      <alignment horizontal="left" vertical="center" shrinkToFit="1"/>
    </xf>
    <xf numFmtId="0" fontId="7" fillId="0" borderId="12" xfId="0" applyNumberFormat="1" applyFont="1" applyBorder="1">
      <alignment vertical="center"/>
    </xf>
    <xf numFmtId="41" fontId="7" fillId="0" borderId="57" xfId="4" applyNumberFormat="1" applyFont="1" applyFill="1" applyBorder="1" applyAlignment="1">
      <alignment horizontal="center" vertical="center"/>
    </xf>
    <xf numFmtId="176" fontId="7" fillId="0" borderId="57" xfId="4" applyNumberFormat="1" applyFont="1" applyBorder="1" applyAlignment="1">
      <alignment horizontal="right" vertical="center"/>
    </xf>
    <xf numFmtId="177" fontId="7" fillId="0" borderId="57" xfId="4" applyNumberFormat="1" applyFont="1" applyBorder="1" applyAlignment="1">
      <alignment vertical="center"/>
    </xf>
    <xf numFmtId="0" fontId="4" fillId="0" borderId="0" xfId="0" applyNumberFormat="1" applyFont="1" applyBorder="1" applyAlignment="1">
      <alignment horizontal="left" vertical="top" wrapText="1"/>
    </xf>
    <xf numFmtId="41" fontId="7" fillId="0" borderId="63" xfId="2" applyNumberFormat="1" applyFont="1" applyBorder="1" applyAlignment="1">
      <alignment horizontal="center" vertical="center"/>
    </xf>
    <xf numFmtId="41" fontId="12" fillId="0" borderId="34" xfId="2" applyNumberFormat="1" applyFont="1" applyBorder="1">
      <alignment vertical="center"/>
    </xf>
    <xf numFmtId="0" fontId="4" fillId="0" borderId="31" xfId="0" applyNumberFormat="1" applyFont="1" applyFill="1" applyBorder="1" applyAlignment="1">
      <alignment vertical="center"/>
    </xf>
    <xf numFmtId="0" fontId="4" fillId="0" borderId="31" xfId="0" applyNumberFormat="1" applyFont="1" applyFill="1" applyBorder="1" applyAlignment="1">
      <alignment horizontal="left" vertical="center"/>
    </xf>
    <xf numFmtId="0" fontId="13" fillId="0" borderId="3" xfId="0" applyNumberFormat="1" applyFont="1" applyFill="1" applyBorder="1" applyAlignment="1">
      <alignment horizontal="center" vertical="center"/>
    </xf>
    <xf numFmtId="0" fontId="7" fillId="0" borderId="4" xfId="0" applyNumberFormat="1" applyFont="1" applyBorder="1" applyAlignment="1">
      <alignment horizontal="center" vertical="center"/>
    </xf>
    <xf numFmtId="41" fontId="7" fillId="2" borderId="64" xfId="4" applyNumberFormat="1" applyFont="1" applyFill="1" applyBorder="1" applyAlignment="1">
      <alignment horizontal="center" vertical="center"/>
    </xf>
    <xf numFmtId="0" fontId="7" fillId="0" borderId="5" xfId="0" applyNumberFormat="1" applyFont="1" applyFill="1" applyBorder="1" applyAlignment="1">
      <alignment horizontal="center" vertical="center"/>
    </xf>
    <xf numFmtId="0" fontId="7" fillId="0" borderId="2" xfId="0" applyNumberFormat="1" applyFont="1" applyBorder="1">
      <alignment vertical="center"/>
    </xf>
    <xf numFmtId="0" fontId="7" fillId="0" borderId="5" xfId="0" applyNumberFormat="1" applyFont="1" applyBorder="1">
      <alignment vertical="center"/>
    </xf>
    <xf numFmtId="0" fontId="4" fillId="0" borderId="28" xfId="0" applyNumberFormat="1" applyFont="1" applyFill="1" applyBorder="1" applyAlignment="1">
      <alignment horizontal="left" vertical="center" wrapText="1"/>
    </xf>
    <xf numFmtId="0" fontId="7" fillId="0" borderId="19" xfId="0" applyNumberFormat="1" applyFont="1" applyBorder="1" applyAlignment="1">
      <alignment horizontal="center" vertical="center" wrapText="1"/>
    </xf>
    <xf numFmtId="41" fontId="7" fillId="0" borderId="27" xfId="2" applyNumberFormat="1" applyFont="1" applyFill="1" applyBorder="1" applyAlignment="1">
      <alignment horizontal="center" vertical="center"/>
    </xf>
    <xf numFmtId="41" fontId="7" fillId="0" borderId="27" xfId="2" applyNumberFormat="1" applyFont="1" applyBorder="1" applyAlignment="1">
      <alignment horizontal="center" vertical="center"/>
    </xf>
    <xf numFmtId="176" fontId="7" fillId="0" borderId="27" xfId="2" applyNumberFormat="1" applyFont="1" applyBorder="1" applyAlignment="1">
      <alignment horizontal="right" vertical="center"/>
    </xf>
    <xf numFmtId="177" fontId="7" fillId="0" borderId="27" xfId="2" applyNumberFormat="1" applyFont="1" applyBorder="1" applyAlignment="1">
      <alignment vertical="center"/>
    </xf>
    <xf numFmtId="0" fontId="4" fillId="0" borderId="12" xfId="0" applyNumberFormat="1" applyFont="1" applyFill="1" applyBorder="1" applyAlignment="1">
      <alignment horizontal="left" vertical="center"/>
    </xf>
    <xf numFmtId="0" fontId="7" fillId="0" borderId="5" xfId="0" applyNumberFormat="1" applyFont="1" applyBorder="1" applyAlignment="1">
      <alignment vertical="center"/>
    </xf>
    <xf numFmtId="0" fontId="4" fillId="0" borderId="58" xfId="0" applyNumberFormat="1" applyFont="1" applyFill="1" applyBorder="1" applyAlignment="1">
      <alignment horizontal="left" vertical="center"/>
    </xf>
    <xf numFmtId="41" fontId="4" fillId="0" borderId="18" xfId="0" applyNumberFormat="1" applyFont="1" applyFill="1" applyBorder="1">
      <alignment vertical="center"/>
    </xf>
    <xf numFmtId="0" fontId="4" fillId="0" borderId="12" xfId="0" applyNumberFormat="1" applyFont="1" applyFill="1" applyBorder="1" applyAlignment="1">
      <alignment horizontal="left" vertical="center" shrinkToFit="1"/>
    </xf>
    <xf numFmtId="0" fontId="4" fillId="0" borderId="31" xfId="0" applyNumberFormat="1" applyFont="1" applyFill="1" applyBorder="1" applyAlignment="1">
      <alignment horizontal="left" vertical="center" shrinkToFit="1"/>
    </xf>
    <xf numFmtId="0" fontId="7" fillId="0" borderId="13" xfId="0" applyNumberFormat="1" applyFont="1" applyBorder="1" applyAlignment="1">
      <alignment horizontal="center" vertical="center"/>
    </xf>
    <xf numFmtId="0" fontId="7" fillId="0" borderId="33" xfId="0" applyNumberFormat="1" applyFont="1" applyBorder="1" applyAlignment="1">
      <alignment horizontal="center" vertical="center"/>
    </xf>
    <xf numFmtId="177" fontId="13" fillId="0" borderId="63" xfId="2" applyNumberFormat="1" applyFont="1" applyBorder="1" applyAlignment="1">
      <alignment vertical="center"/>
    </xf>
    <xf numFmtId="41" fontId="13" fillId="0" borderId="16" xfId="2" applyNumberFormat="1" applyFont="1" applyBorder="1" applyAlignment="1">
      <alignment horizontal="center" vertical="center"/>
    </xf>
    <xf numFmtId="0" fontId="13" fillId="0" borderId="3" xfId="0" applyNumberFormat="1" applyFont="1" applyBorder="1" applyAlignment="1">
      <alignment vertical="top" shrinkToFit="1"/>
    </xf>
    <xf numFmtId="0" fontId="13" fillId="0" borderId="5" xfId="0" applyNumberFormat="1" applyFont="1" applyBorder="1" applyAlignment="1">
      <alignment vertical="top"/>
    </xf>
    <xf numFmtId="41" fontId="13" fillId="0" borderId="63" xfId="2" applyNumberFormat="1" applyFont="1" applyFill="1" applyBorder="1" applyAlignment="1">
      <alignment horizontal="center" vertical="center"/>
    </xf>
    <xf numFmtId="41" fontId="13" fillId="2" borderId="63" xfId="4" applyNumberFormat="1" applyFont="1" applyFill="1" applyBorder="1" applyAlignment="1">
      <alignment horizontal="center" vertical="center"/>
    </xf>
    <xf numFmtId="176" fontId="13" fillId="0" borderId="63" xfId="2" applyNumberFormat="1" applyFont="1" applyBorder="1" applyAlignment="1">
      <alignment horizontal="right" vertical="center"/>
    </xf>
    <xf numFmtId="0" fontId="4" fillId="0" borderId="13" xfId="0" applyNumberFormat="1" applyFont="1" applyFill="1" applyBorder="1" applyAlignment="1">
      <alignment horizontal="center" vertical="center"/>
    </xf>
    <xf numFmtId="41" fontId="7" fillId="0" borderId="63" xfId="2" applyNumberFormat="1" applyFont="1" applyBorder="1">
      <alignment vertical="center"/>
    </xf>
    <xf numFmtId="41" fontId="7" fillId="2" borderId="63" xfId="2" applyNumberFormat="1" applyFont="1" applyFill="1" applyBorder="1" applyAlignment="1">
      <alignment horizontal="center" vertical="center"/>
    </xf>
    <xf numFmtId="0" fontId="4" fillId="0" borderId="12" xfId="7" applyNumberFormat="1" applyFont="1" applyBorder="1" applyAlignment="1">
      <alignment horizontal="left" vertical="center"/>
    </xf>
    <xf numFmtId="0" fontId="4" fillId="0" borderId="18" xfId="7" applyNumberFormat="1" applyFont="1" applyBorder="1">
      <alignment vertical="center"/>
    </xf>
    <xf numFmtId="0" fontId="5" fillId="0" borderId="18" xfId="7" applyNumberFormat="1" applyFont="1" applyBorder="1" applyAlignment="1">
      <alignment horizontal="center" vertical="center"/>
    </xf>
    <xf numFmtId="0" fontId="4" fillId="0" borderId="18" xfId="7" applyNumberFormat="1" applyFont="1" applyBorder="1" applyAlignment="1">
      <alignment horizontal="center" vertical="center"/>
    </xf>
    <xf numFmtId="0" fontId="4" fillId="0" borderId="18" xfId="7" quotePrefix="1" applyNumberFormat="1" applyFont="1" applyBorder="1" applyAlignment="1">
      <alignment horizontal="center" vertical="center"/>
    </xf>
    <xf numFmtId="0" fontId="4" fillId="0" borderId="35" xfId="7" applyNumberFormat="1" applyFont="1" applyBorder="1">
      <alignment vertical="center"/>
    </xf>
    <xf numFmtId="0" fontId="4" fillId="0" borderId="13" xfId="0" applyNumberFormat="1" applyFont="1" applyFill="1" applyBorder="1" applyAlignment="1">
      <alignment horizontal="center" vertical="center" shrinkToFit="1"/>
    </xf>
    <xf numFmtId="0" fontId="4" fillId="0" borderId="0" xfId="7" applyNumberFormat="1" applyFont="1" applyBorder="1">
      <alignment vertical="center"/>
    </xf>
    <xf numFmtId="0" fontId="5" fillId="0" borderId="0" xfId="7" applyNumberFormat="1" applyFont="1" applyBorder="1" applyAlignment="1">
      <alignment horizontal="center" vertical="center"/>
    </xf>
    <xf numFmtId="0" fontId="4" fillId="0" borderId="0" xfId="7" applyNumberFormat="1" applyFont="1" applyBorder="1" applyAlignment="1">
      <alignment horizontal="center" vertical="center"/>
    </xf>
    <xf numFmtId="0" fontId="4" fillId="0" borderId="0" xfId="7" quotePrefix="1" applyNumberFormat="1" applyFont="1" applyBorder="1" applyAlignment="1">
      <alignment horizontal="center" vertical="center"/>
    </xf>
    <xf numFmtId="0" fontId="4" fillId="0" borderId="32" xfId="7" applyNumberFormat="1" applyFont="1" applyBorder="1">
      <alignment vertical="center"/>
    </xf>
    <xf numFmtId="0" fontId="4" fillId="0" borderId="19" xfId="0" applyNumberFormat="1" applyFont="1" applyFill="1" applyBorder="1" applyAlignment="1">
      <alignment horizontal="center" vertical="center"/>
    </xf>
    <xf numFmtId="41" fontId="7" fillId="0" borderId="49" xfId="2" applyNumberFormat="1" applyFont="1" applyBorder="1">
      <alignment vertical="center"/>
    </xf>
    <xf numFmtId="41" fontId="7" fillId="0" borderId="49" xfId="2" applyNumberFormat="1" applyFont="1" applyFill="1" applyBorder="1" applyAlignment="1">
      <alignment horizontal="center" vertical="center"/>
    </xf>
    <xf numFmtId="41" fontId="7" fillId="2" borderId="49" xfId="2" applyNumberFormat="1" applyFont="1" applyFill="1" applyBorder="1" applyAlignment="1">
      <alignment horizontal="center" vertical="center"/>
    </xf>
    <xf numFmtId="0" fontId="4" fillId="0" borderId="31" xfId="7" applyNumberFormat="1" applyFont="1" applyBorder="1" applyAlignment="1">
      <alignment horizontal="left" vertical="center"/>
    </xf>
    <xf numFmtId="0" fontId="4" fillId="0" borderId="28" xfId="7" applyNumberFormat="1" applyFont="1" applyBorder="1">
      <alignment vertical="center"/>
    </xf>
    <xf numFmtId="0" fontId="5" fillId="0" borderId="28" xfId="7" applyNumberFormat="1" applyFont="1" applyBorder="1" applyAlignment="1">
      <alignment horizontal="center" vertical="center"/>
    </xf>
    <xf numFmtId="0" fontId="4" fillId="0" borderId="28" xfId="7" applyNumberFormat="1" applyFont="1" applyBorder="1" applyAlignment="1">
      <alignment horizontal="center" vertical="center"/>
    </xf>
    <xf numFmtId="0" fontId="4" fillId="0" borderId="28" xfId="7" quotePrefix="1" applyNumberFormat="1" applyFont="1" applyBorder="1" applyAlignment="1">
      <alignment horizontal="center" vertical="center"/>
    </xf>
    <xf numFmtId="0" fontId="4" fillId="0" borderId="24" xfId="7" applyNumberFormat="1" applyFont="1" applyBorder="1">
      <alignment vertical="center"/>
    </xf>
    <xf numFmtId="0" fontId="4" fillId="0" borderId="19" xfId="0" applyNumberFormat="1" applyFont="1" applyFill="1" applyBorder="1" applyAlignment="1">
      <alignment horizontal="center" vertical="center" shrinkToFit="1"/>
    </xf>
    <xf numFmtId="0" fontId="4" fillId="0" borderId="17" xfId="0" applyNumberFormat="1" applyFont="1" applyFill="1" applyBorder="1" applyAlignment="1">
      <alignment horizontal="center" vertical="center"/>
    </xf>
    <xf numFmtId="41" fontId="7" fillId="2" borderId="57" xfId="2" applyNumberFormat="1" applyFont="1" applyFill="1" applyBorder="1" applyAlignment="1">
      <alignment horizontal="center" vertical="center"/>
    </xf>
    <xf numFmtId="0" fontId="4" fillId="0" borderId="25" xfId="0" applyNumberFormat="1" applyFont="1" applyFill="1" applyBorder="1" applyAlignment="1">
      <alignment horizontal="center" vertical="center"/>
    </xf>
    <xf numFmtId="41" fontId="7" fillId="2" borderId="27" xfId="2" applyNumberFormat="1" applyFont="1" applyFill="1" applyBorder="1" applyAlignment="1">
      <alignment horizontal="center" vertical="center"/>
    </xf>
    <xf numFmtId="0" fontId="4" fillId="0" borderId="17" xfId="0" applyNumberFormat="1" applyFont="1" applyFill="1" applyBorder="1" applyAlignment="1">
      <alignment horizontal="center" vertical="center" shrinkToFit="1"/>
    </xf>
    <xf numFmtId="0" fontId="11" fillId="0" borderId="13" xfId="0" applyNumberFormat="1" applyFont="1" applyFill="1" applyBorder="1" applyAlignment="1">
      <alignment horizontal="center" vertical="center"/>
    </xf>
    <xf numFmtId="0" fontId="11" fillId="0" borderId="19" xfId="0" applyNumberFormat="1" applyFont="1" applyFill="1" applyBorder="1" applyAlignment="1">
      <alignment horizontal="center" vertical="center" shrinkToFit="1"/>
    </xf>
    <xf numFmtId="0" fontId="4" fillId="0" borderId="12" xfId="7" applyNumberFormat="1" applyFont="1" applyBorder="1" applyAlignment="1">
      <alignment horizontal="left" vertical="center" shrinkToFit="1"/>
    </xf>
    <xf numFmtId="0" fontId="11" fillId="0" borderId="25" xfId="0" applyNumberFormat="1" applyFont="1" applyFill="1" applyBorder="1" applyAlignment="1">
      <alignment horizontal="center" vertical="center" shrinkToFit="1"/>
    </xf>
    <xf numFmtId="0" fontId="4" fillId="0" borderId="25" xfId="0" applyNumberFormat="1" applyFont="1" applyFill="1" applyBorder="1" applyAlignment="1">
      <alignment horizontal="center" vertical="center" shrinkToFit="1"/>
    </xf>
    <xf numFmtId="41" fontId="13" fillId="0" borderId="63" xfId="2" applyNumberFormat="1" applyFont="1" applyFill="1" applyBorder="1" applyAlignment="1">
      <alignment vertical="center" wrapText="1"/>
    </xf>
    <xf numFmtId="41" fontId="13" fillId="0" borderId="57" xfId="2" applyNumberFormat="1" applyFont="1" applyFill="1" applyBorder="1" applyAlignment="1">
      <alignment vertical="center" wrapText="1"/>
    </xf>
    <xf numFmtId="176" fontId="13" fillId="0" borderId="57" xfId="2" applyNumberFormat="1" applyFont="1" applyBorder="1" applyAlignment="1">
      <alignment horizontal="right" vertical="center" wrapText="1"/>
    </xf>
    <xf numFmtId="177" fontId="13" fillId="0" borderId="57" xfId="2" applyNumberFormat="1" applyFont="1" applyBorder="1" applyAlignment="1">
      <alignment vertical="center" wrapText="1"/>
    </xf>
    <xf numFmtId="41" fontId="7" fillId="0" borderId="57" xfId="2" applyNumberFormat="1" applyFont="1" applyFill="1" applyBorder="1" applyAlignment="1">
      <alignment vertical="center"/>
    </xf>
    <xf numFmtId="0" fontId="4" fillId="0" borderId="12" xfId="0" applyNumberFormat="1" applyFont="1" applyBorder="1" applyAlignment="1">
      <alignment vertical="center" wrapText="1"/>
    </xf>
    <xf numFmtId="41" fontId="7" fillId="0" borderId="27" xfId="2" applyNumberFormat="1" applyFont="1" applyFill="1" applyBorder="1" applyAlignment="1">
      <alignment vertical="center"/>
    </xf>
    <xf numFmtId="0" fontId="4" fillId="0" borderId="23" xfId="0" applyNumberFormat="1" applyFont="1" applyBorder="1" applyAlignment="1">
      <alignment vertical="center" wrapText="1"/>
    </xf>
    <xf numFmtId="0" fontId="4" fillId="0" borderId="33" xfId="0" applyNumberFormat="1" applyFont="1" applyBorder="1" applyAlignment="1">
      <alignment vertical="center" wrapText="1"/>
    </xf>
    <xf numFmtId="41" fontId="4" fillId="0" borderId="28" xfId="2" applyNumberFormat="1" applyFont="1" applyBorder="1" applyAlignment="1">
      <alignment vertical="center" shrinkToFit="1"/>
    </xf>
    <xf numFmtId="41" fontId="7" fillId="0" borderId="35" xfId="2" applyNumberFormat="1" applyFont="1" applyFill="1" applyBorder="1" applyAlignment="1">
      <alignment vertical="center"/>
    </xf>
    <xf numFmtId="41" fontId="7" fillId="0" borderId="32" xfId="2" applyNumberFormat="1" applyFont="1" applyFill="1" applyBorder="1" applyAlignment="1">
      <alignment vertical="center"/>
    </xf>
    <xf numFmtId="41" fontId="7" fillId="0" borderId="11" xfId="2" applyNumberFormat="1" applyFont="1" applyBorder="1" applyAlignment="1">
      <alignment horizontal="center" vertical="center"/>
    </xf>
    <xf numFmtId="41" fontId="7" fillId="0" borderId="30" xfId="2" applyNumberFormat="1" applyFont="1" applyFill="1" applyBorder="1" applyAlignment="1">
      <alignment vertical="center"/>
    </xf>
    <xf numFmtId="0" fontId="11" fillId="0" borderId="65" xfId="0" applyNumberFormat="1" applyFont="1" applyBorder="1" applyAlignment="1">
      <alignment horizontal="left" vertical="center" shrinkToFit="1"/>
    </xf>
    <xf numFmtId="0" fontId="4" fillId="0" borderId="14" xfId="0" applyNumberFormat="1" applyFont="1" applyBorder="1">
      <alignment vertical="center"/>
    </xf>
    <xf numFmtId="41" fontId="4" fillId="0" borderId="14" xfId="0" applyNumberFormat="1" applyFont="1" applyBorder="1">
      <alignment vertical="center"/>
    </xf>
    <xf numFmtId="41" fontId="7" fillId="0" borderId="0" xfId="2" applyNumberFormat="1" applyFont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" vertical="center"/>
    </xf>
    <xf numFmtId="41" fontId="7" fillId="0" borderId="0" xfId="2" applyNumberFormat="1" applyFont="1" applyFill="1" applyBorder="1" applyAlignment="1">
      <alignment horizontal="center" vertical="center"/>
    </xf>
    <xf numFmtId="176" fontId="7" fillId="0" borderId="0" xfId="2" applyNumberFormat="1" applyFont="1" applyBorder="1" applyAlignment="1">
      <alignment horizontal="right" vertical="center"/>
    </xf>
    <xf numFmtId="177" fontId="7" fillId="0" borderId="0" xfId="2" applyNumberFormat="1" applyFont="1" applyBorder="1" applyAlignment="1">
      <alignment vertical="center"/>
    </xf>
    <xf numFmtId="41" fontId="7" fillId="0" borderId="0" xfId="0" applyNumberFormat="1" applyFont="1" applyBorder="1" applyAlignment="1">
      <alignment horizontal="left" vertical="center"/>
    </xf>
    <xf numFmtId="43" fontId="4" fillId="0" borderId="0" xfId="0" applyNumberFormat="1" applyFont="1" applyBorder="1" applyAlignment="1">
      <alignment horizontal="left" vertical="center"/>
    </xf>
    <xf numFmtId="41" fontId="11" fillId="0" borderId="0" xfId="0" applyNumberFormat="1" applyFont="1" applyAlignment="1">
      <alignment horizontal="left" vertical="center"/>
    </xf>
    <xf numFmtId="0" fontId="8" fillId="0" borderId="14" xfId="0" applyNumberFormat="1" applyFont="1" applyBorder="1" applyAlignment="1">
      <alignment horizontal="left" vertical="center"/>
    </xf>
    <xf numFmtId="3" fontId="7" fillId="0" borderId="3" xfId="2" applyNumberFormat="1" applyFont="1" applyFill="1" applyBorder="1" applyAlignment="1">
      <alignment horizontal="right" vertical="center"/>
    </xf>
    <xf numFmtId="3" fontId="7" fillId="0" borderId="5" xfId="2" applyNumberFormat="1" applyFont="1" applyFill="1" applyBorder="1" applyAlignment="1">
      <alignment horizontal="right" vertical="center"/>
    </xf>
    <xf numFmtId="3" fontId="7" fillId="0" borderId="7" xfId="2" applyNumberFormat="1" applyFont="1" applyFill="1" applyBorder="1" applyAlignment="1">
      <alignment horizontal="right" vertical="center"/>
    </xf>
    <xf numFmtId="178" fontId="7" fillId="0" borderId="3" xfId="2" applyNumberFormat="1" applyFont="1" applyBorder="1" applyAlignment="1">
      <alignment horizontal="right" vertical="center"/>
    </xf>
    <xf numFmtId="178" fontId="7" fillId="0" borderId="5" xfId="2" applyNumberFormat="1" applyFont="1" applyBorder="1" applyAlignment="1">
      <alignment horizontal="right" vertical="center"/>
    </xf>
    <xf numFmtId="178" fontId="7" fillId="0" borderId="7" xfId="2" applyNumberFormat="1" applyFont="1" applyBorder="1" applyAlignment="1">
      <alignment horizontal="right" vertical="center"/>
    </xf>
    <xf numFmtId="0" fontId="4" fillId="0" borderId="18" xfId="0" applyNumberFormat="1" applyFont="1" applyBorder="1" applyAlignment="1">
      <alignment horizontal="center" vertical="center"/>
    </xf>
    <xf numFmtId="0" fontId="7" fillId="0" borderId="36" xfId="0" applyNumberFormat="1" applyFont="1" applyBorder="1" applyAlignment="1">
      <alignment horizontal="center" vertical="center" wrapText="1"/>
    </xf>
    <xf numFmtId="0" fontId="7" fillId="0" borderId="23" xfId="0" applyNumberFormat="1" applyFont="1" applyBorder="1" applyAlignment="1">
      <alignment horizontal="center" vertical="center" wrapText="1"/>
    </xf>
    <xf numFmtId="0" fontId="7" fillId="0" borderId="33" xfId="0" applyNumberFormat="1" applyFont="1" applyBorder="1" applyAlignment="1">
      <alignment horizontal="center" vertical="center" wrapText="1"/>
    </xf>
    <xf numFmtId="41" fontId="7" fillId="0" borderId="3" xfId="2" applyNumberFormat="1" applyFont="1" applyBorder="1" applyAlignment="1">
      <alignment horizontal="center" vertical="center"/>
    </xf>
    <xf numFmtId="41" fontId="7" fillId="0" borderId="5" xfId="2" applyNumberFormat="1" applyFont="1" applyBorder="1" applyAlignment="1">
      <alignment horizontal="center" vertical="center"/>
    </xf>
    <xf numFmtId="41" fontId="7" fillId="0" borderId="7" xfId="2" applyNumberFormat="1" applyFont="1" applyBorder="1" applyAlignment="1">
      <alignment horizontal="center" vertical="center"/>
    </xf>
    <xf numFmtId="41" fontId="7" fillId="0" borderId="42" xfId="2" applyNumberFormat="1" applyFont="1" applyFill="1" applyBorder="1" applyAlignment="1">
      <alignment horizontal="center" vertical="center"/>
    </xf>
    <xf numFmtId="41" fontId="7" fillId="0" borderId="41" xfId="2" applyNumberFormat="1" applyFont="1" applyFill="1" applyBorder="1" applyAlignment="1">
      <alignment horizontal="center" vertical="center"/>
    </xf>
    <xf numFmtId="41" fontId="7" fillId="0" borderId="43" xfId="2" applyNumberFormat="1" applyFont="1" applyFill="1" applyBorder="1" applyAlignment="1">
      <alignment horizontal="center" vertical="center"/>
    </xf>
    <xf numFmtId="41" fontId="7" fillId="0" borderId="3" xfId="4" applyNumberFormat="1" applyFont="1" applyFill="1" applyBorder="1" applyAlignment="1">
      <alignment horizontal="center" vertical="center"/>
    </xf>
    <xf numFmtId="41" fontId="7" fillId="0" borderId="5" xfId="4" applyNumberFormat="1" applyFont="1" applyFill="1" applyBorder="1" applyAlignment="1">
      <alignment horizontal="center" vertical="center"/>
    </xf>
    <xf numFmtId="41" fontId="7" fillId="0" borderId="7" xfId="4" applyNumberFormat="1" applyFont="1" applyFill="1" applyBorder="1" applyAlignment="1">
      <alignment horizontal="center" vertical="center"/>
    </xf>
    <xf numFmtId="0" fontId="4" fillId="0" borderId="18" xfId="0" applyNumberFormat="1" applyFont="1" applyFill="1" applyBorder="1" applyAlignment="1">
      <alignment horizontal="center" vertical="center"/>
    </xf>
    <xf numFmtId="3" fontId="7" fillId="0" borderId="10" xfId="2" applyNumberFormat="1" applyFont="1" applyFill="1" applyBorder="1" applyAlignment="1">
      <alignment horizontal="right" vertical="center"/>
    </xf>
    <xf numFmtId="0" fontId="4" fillId="0" borderId="12" xfId="0" applyNumberFormat="1" applyFont="1" applyFill="1" applyBorder="1" applyAlignment="1">
      <alignment horizontal="left" vertical="center"/>
    </xf>
    <xf numFmtId="0" fontId="4" fillId="0" borderId="0" xfId="0" applyNumberFormat="1" applyFont="1" applyFill="1" applyAlignment="1">
      <alignment horizontal="left" vertical="center"/>
    </xf>
    <xf numFmtId="178" fontId="7" fillId="0" borderId="10" xfId="2" applyNumberFormat="1" applyFont="1" applyBorder="1" applyAlignment="1">
      <alignment horizontal="right" vertical="center"/>
    </xf>
    <xf numFmtId="177" fontId="7" fillId="0" borderId="3" xfId="2" applyNumberFormat="1" applyFont="1" applyBorder="1" applyAlignment="1">
      <alignment horizontal="right" vertical="center"/>
    </xf>
    <xf numFmtId="177" fontId="7" fillId="0" borderId="5" xfId="2" applyNumberFormat="1" applyFont="1" applyBorder="1" applyAlignment="1">
      <alignment horizontal="right" vertical="center"/>
    </xf>
    <xf numFmtId="177" fontId="7" fillId="0" borderId="7" xfId="2" applyNumberFormat="1" applyFont="1" applyBorder="1" applyAlignment="1">
      <alignment horizontal="right" vertical="center"/>
    </xf>
    <xf numFmtId="0" fontId="7" fillId="0" borderId="36" xfId="0" applyNumberFormat="1" applyFont="1" applyBorder="1" applyAlignment="1">
      <alignment horizontal="center" vertical="center"/>
    </xf>
    <xf numFmtId="0" fontId="7" fillId="0" borderId="23" xfId="0" applyNumberFormat="1" applyFont="1" applyBorder="1" applyAlignment="1">
      <alignment horizontal="center" vertical="center"/>
    </xf>
    <xf numFmtId="0" fontId="7" fillId="0" borderId="33" xfId="0" applyNumberFormat="1" applyFont="1" applyBorder="1" applyAlignment="1">
      <alignment horizontal="center" vertical="center"/>
    </xf>
    <xf numFmtId="0" fontId="13" fillId="0" borderId="4" xfId="0" applyNumberFormat="1" applyFont="1" applyBorder="1" applyAlignment="1">
      <alignment horizontal="center" vertical="center"/>
    </xf>
    <xf numFmtId="0" fontId="13" fillId="0" borderId="15" xfId="0" applyNumberFormat="1" applyFont="1" applyBorder="1" applyAlignment="1">
      <alignment horizontal="center" vertical="center"/>
    </xf>
    <xf numFmtId="0" fontId="7" fillId="0" borderId="29" xfId="0" applyNumberFormat="1" applyFont="1" applyBorder="1" applyAlignment="1">
      <alignment horizontal="center" vertical="center"/>
    </xf>
    <xf numFmtId="41" fontId="7" fillId="0" borderId="10" xfId="2" applyNumberFormat="1" applyFont="1" applyBorder="1" applyAlignment="1">
      <alignment horizontal="center" vertical="center"/>
    </xf>
    <xf numFmtId="0" fontId="7" fillId="0" borderId="15" xfId="0" applyNumberFormat="1" applyFont="1" applyBorder="1" applyAlignment="1">
      <alignment horizontal="center" vertical="center" wrapText="1"/>
    </xf>
    <xf numFmtId="0" fontId="7" fillId="0" borderId="15" xfId="0" applyNumberFormat="1" applyFont="1" applyBorder="1" applyAlignment="1">
      <alignment horizontal="center" vertical="center"/>
    </xf>
    <xf numFmtId="0" fontId="4" fillId="0" borderId="34" xfId="0" applyNumberFormat="1" applyFont="1" applyBorder="1" applyAlignment="1">
      <alignment horizontal="center" vertical="center"/>
    </xf>
    <xf numFmtId="178" fontId="7" fillId="0" borderId="4" xfId="2" applyNumberFormat="1" applyFont="1" applyBorder="1" applyAlignment="1">
      <alignment horizontal="right" vertical="center"/>
    </xf>
    <xf numFmtId="178" fontId="7" fillId="0" borderId="6" xfId="2" applyNumberFormat="1" applyFont="1" applyBorder="1" applyAlignment="1">
      <alignment horizontal="right" vertical="center"/>
    </xf>
    <xf numFmtId="0" fontId="13" fillId="0" borderId="34" xfId="0" applyNumberFormat="1" applyFont="1" applyBorder="1" applyAlignment="1">
      <alignment horizontal="center" vertical="center"/>
    </xf>
    <xf numFmtId="41" fontId="7" fillId="0" borderId="10" xfId="4" applyNumberFormat="1" applyFont="1" applyFill="1" applyBorder="1" applyAlignment="1">
      <alignment horizontal="center" vertical="center"/>
    </xf>
    <xf numFmtId="41" fontId="7" fillId="0" borderId="72" xfId="2" applyNumberFormat="1" applyFont="1" applyFill="1" applyBorder="1" applyAlignment="1">
      <alignment horizontal="center" vertical="center"/>
    </xf>
    <xf numFmtId="0" fontId="7" fillId="0" borderId="0" xfId="0" applyNumberFormat="1" applyFont="1" applyBorder="1" applyAlignment="1">
      <alignment horizontal="right" vertical="center"/>
    </xf>
    <xf numFmtId="41" fontId="10" fillId="0" borderId="8" xfId="2" applyNumberFormat="1" applyFont="1" applyBorder="1" applyAlignment="1">
      <alignment horizontal="center" vertical="center" wrapText="1"/>
    </xf>
    <xf numFmtId="41" fontId="10" fillId="0" borderId="10" xfId="2" applyNumberFormat="1" applyFont="1" applyBorder="1" applyAlignment="1">
      <alignment horizontal="center" vertical="center" wrapText="1"/>
    </xf>
    <xf numFmtId="176" fontId="7" fillId="0" borderId="42" xfId="2" applyNumberFormat="1" applyFont="1" applyFill="1" applyBorder="1" applyAlignment="1">
      <alignment horizontal="right" vertical="center"/>
    </xf>
    <xf numFmtId="176" fontId="7" fillId="0" borderId="41" xfId="2" applyNumberFormat="1" applyFont="1" applyFill="1" applyBorder="1" applyAlignment="1">
      <alignment horizontal="right" vertical="center"/>
    </xf>
    <xf numFmtId="176" fontId="7" fillId="0" borderId="72" xfId="2" applyNumberFormat="1" applyFont="1" applyFill="1" applyBorder="1" applyAlignment="1">
      <alignment horizontal="right" vertical="center"/>
    </xf>
    <xf numFmtId="0" fontId="12" fillId="0" borderId="36" xfId="0" applyNumberFormat="1" applyFont="1" applyBorder="1" applyAlignment="1">
      <alignment horizontal="center" vertical="center"/>
    </xf>
    <xf numFmtId="0" fontId="12" fillId="0" borderId="18" xfId="0" applyNumberFormat="1" applyFont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0" fontId="10" fillId="0" borderId="11" xfId="0" applyNumberFormat="1" applyFont="1" applyBorder="1" applyAlignment="1">
      <alignment horizontal="center" vertical="center"/>
    </xf>
    <xf numFmtId="41" fontId="10" fillId="0" borderId="73" xfId="4" applyNumberFormat="1" applyFont="1" applyFill="1" applyBorder="1" applyAlignment="1">
      <alignment horizontal="center" vertical="center" wrapText="1"/>
    </xf>
    <xf numFmtId="41" fontId="10" fillId="0" borderId="72" xfId="4" applyNumberFormat="1" applyFont="1" applyFill="1" applyBorder="1" applyAlignment="1">
      <alignment horizontal="center" vertical="center" wrapText="1"/>
    </xf>
    <xf numFmtId="0" fontId="10" fillId="0" borderId="8" xfId="0" applyNumberFormat="1" applyFont="1" applyBorder="1" applyAlignment="1">
      <alignment horizontal="center" vertical="center"/>
    </xf>
    <xf numFmtId="0" fontId="10" fillId="0" borderId="10" xfId="0" applyNumberFormat="1" applyFont="1" applyBorder="1" applyAlignment="1">
      <alignment horizontal="center" vertical="center"/>
    </xf>
    <xf numFmtId="41" fontId="4" fillId="0" borderId="18" xfId="0" applyNumberFormat="1" applyFont="1" applyBorder="1" applyAlignment="1">
      <alignment horizontal="center" vertical="center"/>
    </xf>
    <xf numFmtId="176" fontId="7" fillId="0" borderId="3" xfId="2" applyNumberFormat="1" applyFont="1" applyFill="1" applyBorder="1" applyAlignment="1">
      <alignment horizontal="right" vertical="center"/>
    </xf>
    <xf numFmtId="176" fontId="7" fillId="0" borderId="5" xfId="2" applyNumberFormat="1" applyFont="1" applyFill="1" applyBorder="1" applyAlignment="1">
      <alignment horizontal="right" vertical="center"/>
    </xf>
    <xf numFmtId="176" fontId="7" fillId="0" borderId="7" xfId="2" applyNumberFormat="1" applyFont="1" applyFill="1" applyBorder="1" applyAlignment="1">
      <alignment horizontal="right" vertical="center"/>
    </xf>
    <xf numFmtId="0" fontId="10" fillId="0" borderId="74" xfId="0" applyNumberFormat="1" applyFont="1" applyBorder="1" applyAlignment="1">
      <alignment horizontal="center" vertical="center"/>
    </xf>
    <xf numFmtId="0" fontId="10" fillId="0" borderId="29" xfId="0" applyNumberFormat="1" applyFont="1" applyBorder="1" applyAlignment="1">
      <alignment horizontal="center" vertical="center"/>
    </xf>
    <xf numFmtId="41" fontId="10" fillId="0" borderId="9" xfId="2" applyNumberFormat="1" applyFont="1" applyBorder="1" applyAlignment="1">
      <alignment horizontal="center" vertical="center"/>
    </xf>
    <xf numFmtId="177" fontId="7" fillId="0" borderId="3" xfId="0" applyNumberFormat="1" applyFont="1" applyBorder="1" applyAlignment="1">
      <alignment horizontal="right" vertical="center"/>
    </xf>
    <xf numFmtId="177" fontId="7" fillId="0" borderId="5" xfId="0" applyNumberFormat="1" applyFont="1" applyBorder="1" applyAlignment="1">
      <alignment horizontal="right" vertical="center"/>
    </xf>
    <xf numFmtId="177" fontId="7" fillId="0" borderId="7" xfId="0" applyNumberFormat="1" applyFont="1" applyBorder="1" applyAlignment="1">
      <alignment horizontal="right" vertical="center"/>
    </xf>
    <xf numFmtId="0" fontId="10" fillId="0" borderId="73" xfId="0" applyNumberFormat="1" applyFont="1" applyBorder="1" applyAlignment="1">
      <alignment horizontal="center" vertical="center"/>
    </xf>
    <xf numFmtId="0" fontId="10" fillId="0" borderId="70" xfId="0" applyNumberFormat="1" applyFont="1" applyBorder="1" applyAlignment="1">
      <alignment horizontal="center" vertical="center"/>
    </xf>
    <xf numFmtId="0" fontId="10" fillId="0" borderId="72" xfId="0" applyNumberFormat="1" applyFont="1" applyBorder="1" applyAlignment="1">
      <alignment horizontal="center" vertical="center"/>
    </xf>
    <xf numFmtId="0" fontId="10" fillId="0" borderId="71" xfId="0" applyNumberFormat="1" applyFont="1" applyBorder="1" applyAlignment="1">
      <alignment horizontal="center" vertical="center"/>
    </xf>
    <xf numFmtId="0" fontId="13" fillId="0" borderId="5" xfId="0" applyNumberFormat="1" applyFont="1" applyBorder="1" applyAlignment="1">
      <alignment horizontal="center" vertical="center"/>
    </xf>
    <xf numFmtId="0" fontId="13" fillId="0" borderId="23" xfId="0" applyNumberFormat="1" applyFont="1" applyBorder="1" applyAlignment="1">
      <alignment horizontal="center" vertical="center"/>
    </xf>
    <xf numFmtId="0" fontId="10" fillId="0" borderId="46" xfId="0" applyNumberFormat="1" applyFont="1" applyBorder="1" applyAlignment="1">
      <alignment horizontal="center" vertical="center"/>
    </xf>
    <xf numFmtId="0" fontId="10" fillId="0" borderId="37" xfId="0" applyNumberFormat="1" applyFont="1" applyBorder="1" applyAlignment="1">
      <alignment horizontal="center" vertical="center"/>
    </xf>
    <xf numFmtId="0" fontId="10" fillId="0" borderId="69" xfId="0" applyNumberFormat="1" applyFont="1" applyBorder="1" applyAlignment="1">
      <alignment horizontal="center" vertical="center"/>
    </xf>
    <xf numFmtId="0" fontId="4" fillId="0" borderId="33" xfId="0" applyNumberFormat="1" applyFont="1" applyFill="1" applyBorder="1" applyAlignment="1">
      <alignment horizontal="left" vertical="center" shrinkToFit="1"/>
    </xf>
    <xf numFmtId="0" fontId="4" fillId="0" borderId="28" xfId="0" applyNumberFormat="1" applyFont="1" applyFill="1" applyBorder="1" applyAlignment="1">
      <alignment horizontal="left" vertical="center" shrinkToFit="1"/>
    </xf>
    <xf numFmtId="41" fontId="7" fillId="0" borderId="57" xfId="2" applyNumberFormat="1" applyFont="1" applyBorder="1" applyAlignment="1">
      <alignment horizontal="center" vertical="center"/>
    </xf>
    <xf numFmtId="41" fontId="7" fillId="0" borderId="27" xfId="2" applyNumberFormat="1" applyFont="1" applyBorder="1" applyAlignment="1">
      <alignment horizontal="center" vertical="center"/>
    </xf>
    <xf numFmtId="41" fontId="7" fillId="0" borderId="49" xfId="2" applyNumberFormat="1" applyFont="1" applyBorder="1" applyAlignment="1">
      <alignment horizontal="center" vertical="center"/>
    </xf>
    <xf numFmtId="41" fontId="7" fillId="0" borderId="57" xfId="4" applyNumberFormat="1" applyFont="1" applyBorder="1" applyAlignment="1">
      <alignment horizontal="center" vertical="center"/>
    </xf>
    <xf numFmtId="41" fontId="7" fillId="0" borderId="27" xfId="4" applyNumberFormat="1" applyFont="1" applyBorder="1" applyAlignment="1">
      <alignment horizontal="center" vertical="center"/>
    </xf>
    <xf numFmtId="41" fontId="7" fillId="0" borderId="49" xfId="4" applyNumberFormat="1" applyFont="1" applyBorder="1" applyAlignment="1">
      <alignment horizontal="center" vertical="center"/>
    </xf>
    <xf numFmtId="41" fontId="7" fillId="2" borderId="57" xfId="4" applyNumberFormat="1" applyFont="1" applyFill="1" applyBorder="1" applyAlignment="1">
      <alignment horizontal="center" vertical="center"/>
    </xf>
    <xf numFmtId="41" fontId="7" fillId="2" borderId="49" xfId="4" applyNumberFormat="1" applyFont="1" applyFill="1" applyBorder="1" applyAlignment="1">
      <alignment horizontal="center" vertical="center"/>
    </xf>
    <xf numFmtId="41" fontId="7" fillId="2" borderId="27" xfId="4" applyNumberFormat="1" applyFont="1" applyFill="1" applyBorder="1" applyAlignment="1">
      <alignment horizontal="center" vertical="center"/>
    </xf>
    <xf numFmtId="177" fontId="7" fillId="0" borderId="57" xfId="4" applyNumberFormat="1" applyFont="1" applyBorder="1" applyAlignment="1">
      <alignment vertical="center"/>
    </xf>
    <xf numFmtId="177" fontId="7" fillId="0" borderId="27" xfId="4" applyNumberFormat="1" applyFont="1" applyBorder="1" applyAlignment="1">
      <alignment vertical="center"/>
    </xf>
    <xf numFmtId="177" fontId="4" fillId="0" borderId="57" xfId="4" applyNumberFormat="1" applyFont="1" applyBorder="1" applyAlignment="1">
      <alignment horizontal="right" vertical="center"/>
    </xf>
    <xf numFmtId="177" fontId="4" fillId="0" borderId="27" xfId="4" applyNumberFormat="1" applyFont="1" applyBorder="1" applyAlignment="1">
      <alignment horizontal="right" vertical="center"/>
    </xf>
    <xf numFmtId="177" fontId="4" fillId="0" borderId="49" xfId="4" applyNumberFormat="1" applyFont="1" applyBorder="1" applyAlignment="1">
      <alignment horizontal="right" vertical="center"/>
    </xf>
    <xf numFmtId="176" fontId="7" fillId="0" borderId="57" xfId="4" applyNumberFormat="1" applyFont="1" applyBorder="1" applyAlignment="1">
      <alignment horizontal="right" vertical="center"/>
    </xf>
    <xf numFmtId="176" fontId="7" fillId="0" borderId="49" xfId="4" applyNumberFormat="1" applyFont="1" applyBorder="1" applyAlignment="1">
      <alignment horizontal="right" vertical="center"/>
    </xf>
    <xf numFmtId="176" fontId="7" fillId="0" borderId="27" xfId="4" applyNumberFormat="1" applyFont="1" applyBorder="1" applyAlignment="1">
      <alignment horizontal="right" vertical="center"/>
    </xf>
    <xf numFmtId="176" fontId="7" fillId="0" borderId="57" xfId="4" applyNumberFormat="1" applyFont="1" applyBorder="1" applyAlignment="1">
      <alignment horizontal="center" vertical="center"/>
    </xf>
    <xf numFmtId="176" fontId="7" fillId="0" borderId="27" xfId="4" applyNumberFormat="1" applyFont="1" applyBorder="1" applyAlignment="1">
      <alignment horizontal="center" vertical="center"/>
    </xf>
    <xf numFmtId="176" fontId="7" fillId="0" borderId="49" xfId="4" applyNumberFormat="1" applyFont="1" applyBorder="1" applyAlignment="1">
      <alignment horizontal="center" vertical="center"/>
    </xf>
    <xf numFmtId="177" fontId="7" fillId="0" borderId="57" xfId="4" applyNumberFormat="1" applyFont="1" applyBorder="1" applyAlignment="1">
      <alignment horizontal="right" vertical="center"/>
    </xf>
    <xf numFmtId="177" fontId="7" fillId="0" borderId="27" xfId="4" applyNumberFormat="1" applyFont="1" applyBorder="1" applyAlignment="1">
      <alignment horizontal="right" vertical="center"/>
    </xf>
    <xf numFmtId="177" fontId="7" fillId="0" borderId="49" xfId="4" applyNumberFormat="1" applyFont="1" applyBorder="1" applyAlignment="1">
      <alignment horizontal="right" vertical="center"/>
    </xf>
    <xf numFmtId="41" fontId="7" fillId="0" borderId="57" xfId="4" applyNumberFormat="1" applyFont="1" applyBorder="1" applyAlignment="1">
      <alignment horizontal="center" vertical="center" wrapText="1"/>
    </xf>
    <xf numFmtId="41" fontId="7" fillId="0" borderId="49" xfId="4" applyNumberFormat="1" applyFont="1" applyBorder="1" applyAlignment="1">
      <alignment horizontal="center" vertical="center" wrapText="1"/>
    </xf>
    <xf numFmtId="41" fontId="7" fillId="0" borderId="27" xfId="4" applyNumberFormat="1" applyFont="1" applyBorder="1" applyAlignment="1">
      <alignment horizontal="center" vertical="center" wrapText="1"/>
    </xf>
    <xf numFmtId="41" fontId="7" fillId="0" borderId="57" xfId="4" applyNumberFormat="1" applyFont="1" applyFill="1" applyBorder="1" applyAlignment="1">
      <alignment horizontal="center" vertical="center"/>
    </xf>
    <xf numFmtId="41" fontId="7" fillId="0" borderId="49" xfId="4" applyNumberFormat="1" applyFont="1" applyFill="1" applyBorder="1" applyAlignment="1">
      <alignment horizontal="center" vertical="center"/>
    </xf>
    <xf numFmtId="41" fontId="7" fillId="0" borderId="27" xfId="4" applyNumberFormat="1" applyFont="1" applyFill="1" applyBorder="1" applyAlignment="1">
      <alignment horizontal="center" vertical="center"/>
    </xf>
    <xf numFmtId="41" fontId="7" fillId="0" borderId="57" xfId="2" applyNumberFormat="1" applyFont="1" applyFill="1" applyBorder="1" applyAlignment="1">
      <alignment horizontal="center" vertical="center"/>
    </xf>
    <xf numFmtId="41" fontId="7" fillId="0" borderId="49" xfId="2" applyNumberFormat="1" applyFont="1" applyFill="1" applyBorder="1" applyAlignment="1">
      <alignment horizontal="center" vertical="center"/>
    </xf>
    <xf numFmtId="176" fontId="7" fillId="0" borderId="57" xfId="2" applyNumberFormat="1" applyFont="1" applyBorder="1" applyAlignment="1">
      <alignment horizontal="right" vertical="center"/>
    </xf>
    <xf numFmtId="176" fontId="7" fillId="0" borderId="27" xfId="2" applyNumberFormat="1" applyFont="1" applyBorder="1" applyAlignment="1">
      <alignment horizontal="right" vertical="center"/>
    </xf>
    <xf numFmtId="176" fontId="7" fillId="0" borderId="49" xfId="2" applyNumberFormat="1" applyFont="1" applyBorder="1" applyAlignment="1">
      <alignment horizontal="right" vertical="center"/>
    </xf>
    <xf numFmtId="41" fontId="7" fillId="0" borderId="27" xfId="2" applyNumberFormat="1" applyFont="1" applyFill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41" fontId="7" fillId="0" borderId="63" xfId="2" applyNumberFormat="1" applyFont="1" applyFill="1" applyBorder="1" applyAlignment="1">
      <alignment horizontal="center" vertical="center"/>
    </xf>
    <xf numFmtId="179" fontId="4" fillId="0" borderId="28" xfId="0" applyNumberFormat="1" applyFont="1" applyBorder="1" applyAlignment="1">
      <alignment horizontal="center" vertical="center" shrinkToFit="1"/>
    </xf>
    <xf numFmtId="177" fontId="7" fillId="0" borderId="57" xfId="2" applyNumberFormat="1" applyFont="1" applyBorder="1" applyAlignment="1">
      <alignment vertical="center"/>
    </xf>
    <xf numFmtId="177" fontId="7" fillId="0" borderId="27" xfId="2" applyNumberFormat="1" applyFont="1" applyBorder="1" applyAlignment="1">
      <alignment vertical="center"/>
    </xf>
    <xf numFmtId="177" fontId="7" fillId="0" borderId="49" xfId="2" applyNumberFormat="1" applyFont="1" applyBorder="1" applyAlignment="1">
      <alignment vertical="center"/>
    </xf>
    <xf numFmtId="41" fontId="7" fillId="2" borderId="63" xfId="4" applyNumberFormat="1" applyFont="1" applyFill="1" applyBorder="1" applyAlignment="1">
      <alignment horizontal="center" vertical="center"/>
    </xf>
    <xf numFmtId="41" fontId="7" fillId="2" borderId="45" xfId="4" applyNumberFormat="1" applyFont="1" applyFill="1" applyBorder="1" applyAlignment="1">
      <alignment horizontal="center" vertical="center"/>
    </xf>
    <xf numFmtId="41" fontId="7" fillId="0" borderId="63" xfId="2" applyNumberFormat="1" applyFont="1" applyBorder="1" applyAlignment="1">
      <alignment horizontal="center" vertical="center"/>
    </xf>
    <xf numFmtId="180" fontId="4" fillId="0" borderId="0" xfId="0" applyNumberFormat="1" applyFont="1" applyBorder="1" applyAlignment="1">
      <alignment horizontal="center" vertical="center"/>
    </xf>
    <xf numFmtId="10" fontId="4" fillId="0" borderId="0" xfId="0" applyNumberFormat="1" applyFont="1" applyBorder="1" applyAlignment="1">
      <alignment horizontal="center" vertical="center"/>
    </xf>
    <xf numFmtId="177" fontId="7" fillId="0" borderId="63" xfId="2" applyNumberFormat="1" applyFont="1" applyBorder="1" applyAlignment="1">
      <alignment vertical="center"/>
    </xf>
    <xf numFmtId="177" fontId="7" fillId="0" borderId="57" xfId="2" applyNumberFormat="1" applyFont="1" applyBorder="1" applyAlignment="1">
      <alignment horizontal="right" vertical="center"/>
    </xf>
    <xf numFmtId="177" fontId="7" fillId="0" borderId="27" xfId="2" applyNumberFormat="1" applyFont="1" applyBorder="1" applyAlignment="1">
      <alignment horizontal="right" vertical="center"/>
    </xf>
    <xf numFmtId="177" fontId="7" fillId="0" borderId="49" xfId="2" applyNumberFormat="1" applyFont="1" applyBorder="1" applyAlignment="1">
      <alignment horizontal="right" vertical="center"/>
    </xf>
    <xf numFmtId="176" fontId="7" fillId="0" borderId="63" xfId="2" applyNumberFormat="1" applyFont="1" applyBorder="1" applyAlignment="1">
      <alignment horizontal="right" vertical="center"/>
    </xf>
    <xf numFmtId="0" fontId="4" fillId="0" borderId="23" xfId="0" applyNumberFormat="1" applyFont="1" applyBorder="1" applyAlignment="1">
      <alignment horizontal="center" vertical="center"/>
    </xf>
    <xf numFmtId="0" fontId="4" fillId="0" borderId="17" xfId="0" applyNumberFormat="1" applyFont="1" applyBorder="1" applyAlignment="1">
      <alignment horizontal="center" vertical="center"/>
    </xf>
    <xf numFmtId="0" fontId="4" fillId="0" borderId="25" xfId="0" applyNumberFormat="1" applyFont="1" applyBorder="1" applyAlignment="1">
      <alignment horizontal="center" vertical="center"/>
    </xf>
    <xf numFmtId="0" fontId="4" fillId="0" borderId="19" xfId="0" applyNumberFormat="1" applyFont="1" applyBorder="1" applyAlignment="1">
      <alignment horizontal="center" vertical="center"/>
    </xf>
    <xf numFmtId="0" fontId="4" fillId="0" borderId="36" xfId="0" applyNumberFormat="1" applyFont="1" applyBorder="1" applyAlignment="1">
      <alignment horizontal="center" vertical="center"/>
    </xf>
    <xf numFmtId="0" fontId="4" fillId="0" borderId="33" xfId="0" applyNumberFormat="1" applyFont="1" applyBorder="1" applyAlignment="1">
      <alignment horizontal="center" vertical="center"/>
    </xf>
    <xf numFmtId="0" fontId="4" fillId="0" borderId="36" xfId="0" applyNumberFormat="1" applyFont="1" applyBorder="1" applyAlignment="1">
      <alignment horizontal="center" vertical="center" wrapText="1"/>
    </xf>
    <xf numFmtId="0" fontId="4" fillId="0" borderId="23" xfId="0" applyNumberFormat="1" applyFont="1" applyBorder="1" applyAlignment="1">
      <alignment horizontal="center" vertical="center" wrapText="1"/>
    </xf>
    <xf numFmtId="0" fontId="4" fillId="0" borderId="33" xfId="0" applyNumberFormat="1" applyFont="1" applyBorder="1" applyAlignment="1">
      <alignment horizontal="center" vertical="center" wrapText="1"/>
    </xf>
    <xf numFmtId="41" fontId="7" fillId="0" borderId="57" xfId="4" applyNumberFormat="1" applyFont="1" applyFill="1" applyBorder="1" applyAlignment="1">
      <alignment horizontal="center" vertical="center" wrapText="1"/>
    </xf>
    <xf numFmtId="41" fontId="7" fillId="0" borderId="27" xfId="4" applyNumberFormat="1" applyFont="1" applyFill="1" applyBorder="1" applyAlignment="1">
      <alignment horizontal="center" vertical="center" wrapText="1"/>
    </xf>
    <xf numFmtId="41" fontId="7" fillId="0" borderId="49" xfId="4" applyNumberFormat="1" applyFont="1" applyFill="1" applyBorder="1" applyAlignment="1">
      <alignment horizontal="center" vertical="center" wrapText="1"/>
    </xf>
    <xf numFmtId="0" fontId="13" fillId="0" borderId="9" xfId="0" applyNumberFormat="1" applyFont="1" applyBorder="1" applyAlignment="1">
      <alignment horizontal="center" vertical="center"/>
    </xf>
    <xf numFmtId="0" fontId="13" fillId="0" borderId="67" xfId="0" applyNumberFormat="1" applyFont="1" applyBorder="1" applyAlignment="1">
      <alignment horizontal="center" vertical="center"/>
    </xf>
    <xf numFmtId="0" fontId="10" fillId="0" borderId="66" xfId="0" applyNumberFormat="1" applyFont="1" applyBorder="1" applyAlignment="1">
      <alignment horizontal="center" vertical="center"/>
    </xf>
    <xf numFmtId="0" fontId="10" fillId="0" borderId="68" xfId="0" applyNumberFormat="1" applyFont="1" applyBorder="1" applyAlignment="1">
      <alignment horizontal="center" vertical="center"/>
    </xf>
    <xf numFmtId="41" fontId="10" fillId="0" borderId="66" xfId="2" applyNumberFormat="1" applyFont="1" applyBorder="1" applyAlignment="1">
      <alignment horizontal="center" vertical="center" wrapText="1"/>
    </xf>
    <xf numFmtId="41" fontId="10" fillId="0" borderId="68" xfId="2" applyNumberFormat="1" applyFont="1" applyBorder="1" applyAlignment="1">
      <alignment horizontal="center" vertical="center" wrapText="1"/>
    </xf>
    <xf numFmtId="41" fontId="7" fillId="0" borderId="57" xfId="2" applyNumberFormat="1" applyFont="1" applyFill="1" applyBorder="1" applyAlignment="1">
      <alignment horizontal="right" vertical="center"/>
    </xf>
    <xf numFmtId="41" fontId="7" fillId="0" borderId="27" xfId="2" applyNumberFormat="1" applyFont="1" applyFill="1" applyBorder="1" applyAlignment="1">
      <alignment horizontal="right" vertical="center"/>
    </xf>
    <xf numFmtId="41" fontId="7" fillId="0" borderId="49" xfId="2" applyNumberFormat="1" applyFont="1" applyFill="1" applyBorder="1" applyAlignment="1">
      <alignment horizontal="right" vertical="center"/>
    </xf>
    <xf numFmtId="0" fontId="4" fillId="0" borderId="17" xfId="0" applyNumberFormat="1" applyFont="1" applyBorder="1" applyAlignment="1">
      <alignment horizontal="center" vertical="center" wrapText="1"/>
    </xf>
    <xf numFmtId="0" fontId="4" fillId="0" borderId="25" xfId="0" applyNumberFormat="1" applyFont="1" applyBorder="1" applyAlignment="1">
      <alignment horizontal="center" vertical="center" wrapText="1"/>
    </xf>
    <xf numFmtId="0" fontId="4" fillId="0" borderId="71" xfId="0" applyNumberFormat="1" applyFont="1" applyBorder="1" applyAlignment="1">
      <alignment horizontal="center" vertical="center" wrapText="1"/>
    </xf>
    <xf numFmtId="0" fontId="4" fillId="0" borderId="19" xfId="0" applyNumberFormat="1" applyFont="1" applyBorder="1" applyAlignment="1">
      <alignment horizontal="center" vertical="center" wrapText="1"/>
    </xf>
    <xf numFmtId="41" fontId="7" fillId="0" borderId="57" xfId="2" applyNumberFormat="1" applyFont="1" applyFill="1" applyBorder="1" applyAlignment="1">
      <alignment horizontal="center" vertical="center" wrapText="1"/>
    </xf>
    <xf numFmtId="41" fontId="7" fillId="0" borderId="27" xfId="2" applyNumberFormat="1" applyFont="1" applyFill="1" applyBorder="1" applyAlignment="1">
      <alignment horizontal="center" vertical="center" wrapText="1"/>
    </xf>
    <xf numFmtId="41" fontId="7" fillId="0" borderId="49" xfId="2" applyNumberFormat="1" applyFont="1" applyFill="1" applyBorder="1" applyAlignment="1">
      <alignment horizontal="center" vertical="center" wrapText="1"/>
    </xf>
    <xf numFmtId="176" fontId="7" fillId="0" borderId="57" xfId="2" applyNumberFormat="1" applyFont="1" applyFill="1" applyBorder="1" applyAlignment="1">
      <alignment horizontal="right" vertical="center"/>
    </xf>
    <xf numFmtId="176" fontId="7" fillId="0" borderId="27" xfId="2" applyNumberFormat="1" applyFont="1" applyFill="1" applyBorder="1" applyAlignment="1">
      <alignment horizontal="right" vertical="center"/>
    </xf>
    <xf numFmtId="176" fontId="7" fillId="0" borderId="68" xfId="2" applyNumberFormat="1" applyFont="1" applyFill="1" applyBorder="1" applyAlignment="1">
      <alignment horizontal="right" vertical="center"/>
    </xf>
    <xf numFmtId="0" fontId="7" fillId="0" borderId="13" xfId="0" applyNumberFormat="1" applyFont="1" applyBorder="1" applyAlignment="1">
      <alignment horizontal="center" vertical="center" wrapText="1"/>
    </xf>
    <xf numFmtId="0" fontId="7" fillId="0" borderId="17" xfId="0" applyNumberFormat="1" applyFont="1" applyBorder="1" applyAlignment="1">
      <alignment horizontal="center" vertical="center" wrapText="1"/>
    </xf>
    <xf numFmtId="0" fontId="7" fillId="0" borderId="25" xfId="0" applyNumberFormat="1" applyFont="1" applyBorder="1" applyAlignment="1">
      <alignment horizontal="center" vertical="center" wrapText="1"/>
    </xf>
    <xf numFmtId="0" fontId="7" fillId="0" borderId="25" xfId="0" applyNumberFormat="1" applyFont="1" applyFill="1" applyBorder="1" applyAlignment="1">
      <alignment horizontal="center" vertical="center" wrapText="1"/>
    </xf>
    <xf numFmtId="0" fontId="7" fillId="0" borderId="19" xfId="0" applyNumberFormat="1" applyFont="1" applyFill="1" applyBorder="1" applyAlignment="1">
      <alignment horizontal="center" vertical="center" wrapText="1"/>
    </xf>
    <xf numFmtId="0" fontId="7" fillId="0" borderId="19" xfId="0" applyNumberFormat="1" applyFont="1" applyBorder="1" applyAlignment="1">
      <alignment horizontal="center" vertical="center" wrapText="1"/>
    </xf>
    <xf numFmtId="0" fontId="7" fillId="0" borderId="27" xfId="0" applyNumberFormat="1" applyFont="1" applyFill="1" applyBorder="1" applyAlignment="1">
      <alignment horizontal="center" vertical="center"/>
    </xf>
    <xf numFmtId="0" fontId="7" fillId="0" borderId="49" xfId="0" applyNumberFormat="1" applyFont="1" applyFill="1" applyBorder="1" applyAlignment="1">
      <alignment horizontal="center" vertical="center"/>
    </xf>
    <xf numFmtId="0" fontId="7" fillId="0" borderId="17" xfId="0" applyNumberFormat="1" applyFont="1" applyBorder="1" applyAlignment="1">
      <alignment horizontal="center" vertical="center"/>
    </xf>
    <xf numFmtId="0" fontId="7" fillId="0" borderId="25" xfId="0" applyNumberFormat="1" applyFont="1" applyBorder="1" applyAlignment="1">
      <alignment horizontal="center" vertical="center"/>
    </xf>
    <xf numFmtId="0" fontId="7" fillId="0" borderId="19" xfId="0" applyNumberFormat="1" applyFont="1" applyBorder="1" applyAlignment="1">
      <alignment horizontal="center" vertical="center"/>
    </xf>
    <xf numFmtId="0" fontId="13" fillId="0" borderId="22" xfId="0" applyNumberFormat="1" applyFont="1" applyBorder="1" applyAlignment="1">
      <alignment horizontal="center" vertical="center"/>
    </xf>
    <xf numFmtId="0" fontId="4" fillId="0" borderId="15" xfId="0" applyNumberFormat="1" applyFont="1" applyBorder="1" applyAlignment="1">
      <alignment horizontal="center" vertical="center"/>
    </xf>
    <xf numFmtId="0" fontId="12" fillId="0" borderId="3" xfId="0" applyNumberFormat="1" applyFont="1" applyBorder="1" applyAlignment="1">
      <alignment horizontal="center" vertical="center" wrapText="1"/>
    </xf>
    <xf numFmtId="0" fontId="12" fillId="0" borderId="5" xfId="0" applyNumberFormat="1" applyFont="1" applyBorder="1" applyAlignment="1">
      <alignment horizontal="center" vertical="center" wrapText="1"/>
    </xf>
    <xf numFmtId="41" fontId="7" fillId="0" borderId="63" xfId="4" applyNumberFormat="1" applyFont="1" applyFill="1" applyBorder="1" applyAlignment="1">
      <alignment horizontal="center" vertical="center"/>
    </xf>
    <xf numFmtId="0" fontId="4" fillId="0" borderId="17" xfId="0" applyNumberFormat="1" applyFont="1" applyBorder="1" applyAlignment="1">
      <alignment horizontal="center" vertical="center" shrinkToFit="1"/>
    </xf>
    <xf numFmtId="0" fontId="4" fillId="0" borderId="25" xfId="0" applyNumberFormat="1" applyFont="1" applyBorder="1" applyAlignment="1">
      <alignment horizontal="center" vertical="center" shrinkToFit="1"/>
    </xf>
    <xf numFmtId="0" fontId="4" fillId="0" borderId="19" xfId="0" applyNumberFormat="1" applyFont="1" applyBorder="1" applyAlignment="1">
      <alignment horizontal="center" vertical="center" shrinkToFit="1"/>
    </xf>
    <xf numFmtId="0" fontId="7" fillId="0" borderId="57" xfId="0" applyNumberFormat="1" applyFont="1" applyBorder="1" applyAlignment="1">
      <alignment horizontal="right" vertical="center"/>
    </xf>
    <xf numFmtId="0" fontId="7" fillId="0" borderId="27" xfId="0" applyNumberFormat="1" applyFont="1" applyBorder="1" applyAlignment="1">
      <alignment horizontal="right" vertical="center"/>
    </xf>
    <xf numFmtId="0" fontId="7" fillId="0" borderId="49" xfId="0" applyNumberFormat="1" applyFont="1" applyBorder="1" applyAlignment="1">
      <alignment horizontal="right" vertical="center"/>
    </xf>
    <xf numFmtId="0" fontId="4" fillId="0" borderId="13" xfId="0" applyNumberFormat="1" applyFont="1" applyBorder="1" applyAlignment="1">
      <alignment horizontal="center" vertical="center"/>
    </xf>
    <xf numFmtId="177" fontId="7" fillId="0" borderId="49" xfId="4" applyNumberFormat="1" applyFont="1" applyBorder="1" applyAlignment="1">
      <alignment vertical="center"/>
    </xf>
    <xf numFmtId="41" fontId="7" fillId="0" borderId="63" xfId="4" applyNumberFormat="1" applyFont="1" applyBorder="1" applyAlignment="1">
      <alignment horizontal="center" vertical="center"/>
    </xf>
    <xf numFmtId="41" fontId="7" fillId="0" borderId="57" xfId="0" applyNumberFormat="1" applyFont="1" applyBorder="1" applyAlignment="1">
      <alignment horizontal="center" vertical="center"/>
    </xf>
    <xf numFmtId="0" fontId="7" fillId="0" borderId="27" xfId="0" applyNumberFormat="1" applyFont="1" applyBorder="1" applyAlignment="1">
      <alignment horizontal="center" vertical="center"/>
    </xf>
    <xf numFmtId="0" fontId="7" fillId="0" borderId="49" xfId="0" applyNumberFormat="1" applyFont="1" applyBorder="1" applyAlignment="1">
      <alignment horizontal="center" vertical="center"/>
    </xf>
    <xf numFmtId="41" fontId="7" fillId="0" borderId="57" xfId="0" applyNumberFormat="1" applyFont="1" applyBorder="1" applyAlignment="1">
      <alignment horizontal="right" vertical="center"/>
    </xf>
    <xf numFmtId="176" fontId="7" fillId="0" borderId="63" xfId="4" applyNumberFormat="1" applyFont="1" applyBorder="1" applyAlignment="1">
      <alignment horizontal="right" vertical="center"/>
    </xf>
    <xf numFmtId="176" fontId="7" fillId="0" borderId="64" xfId="4" applyNumberFormat="1" applyFont="1" applyBorder="1" applyAlignment="1">
      <alignment horizontal="right" vertical="center"/>
    </xf>
    <xf numFmtId="177" fontId="7" fillId="0" borderId="63" xfId="4" applyNumberFormat="1" applyFont="1" applyBorder="1" applyAlignment="1">
      <alignment vertical="center"/>
    </xf>
    <xf numFmtId="0" fontId="4" fillId="0" borderId="57" xfId="0" applyNumberFormat="1" applyFont="1" applyBorder="1" applyAlignment="1">
      <alignment horizontal="right" vertical="center"/>
    </xf>
    <xf numFmtId="0" fontId="4" fillId="0" borderId="27" xfId="0" applyNumberFormat="1" applyFont="1" applyBorder="1" applyAlignment="1">
      <alignment horizontal="right" vertical="center"/>
    </xf>
    <xf numFmtId="0" fontId="4" fillId="0" borderId="49" xfId="0" applyNumberFormat="1" applyFont="1" applyBorder="1" applyAlignment="1">
      <alignment horizontal="right" vertical="center"/>
    </xf>
    <xf numFmtId="0" fontId="4" fillId="0" borderId="13" xfId="0" applyNumberFormat="1" applyFont="1" applyBorder="1" applyAlignment="1">
      <alignment horizontal="center" vertical="center" wrapText="1"/>
    </xf>
    <xf numFmtId="0" fontId="12" fillId="0" borderId="4" xfId="0" applyNumberFormat="1" applyFont="1" applyBorder="1" applyAlignment="1">
      <alignment horizontal="center" vertical="center" wrapText="1"/>
    </xf>
    <xf numFmtId="0" fontId="4" fillId="0" borderId="31" xfId="0" applyNumberFormat="1" applyFont="1" applyFill="1" applyBorder="1" applyAlignment="1">
      <alignment horizontal="left" vertical="center" wrapText="1" shrinkToFit="1"/>
    </xf>
    <xf numFmtId="0" fontId="4" fillId="0" borderId="28" xfId="0" applyNumberFormat="1" applyFont="1" applyFill="1" applyBorder="1" applyAlignment="1">
      <alignment horizontal="left" vertical="center" wrapText="1" shrinkToFit="1"/>
    </xf>
    <xf numFmtId="0" fontId="4" fillId="0" borderId="58" xfId="0" applyNumberFormat="1" applyFont="1" applyBorder="1" applyAlignment="1">
      <alignment horizontal="left" vertical="center"/>
    </xf>
    <xf numFmtId="0" fontId="4" fillId="0" borderId="18" xfId="0" applyNumberFormat="1" applyFont="1" applyBorder="1" applyAlignment="1">
      <alignment horizontal="left" vertical="center"/>
    </xf>
    <xf numFmtId="41" fontId="10" fillId="0" borderId="59" xfId="2" applyNumberFormat="1" applyFont="1" applyBorder="1" applyAlignment="1">
      <alignment horizontal="center" vertical="center"/>
    </xf>
    <xf numFmtId="41" fontId="10" fillId="2" borderId="66" xfId="4" applyNumberFormat="1" applyFont="1" applyFill="1" applyBorder="1" applyAlignment="1">
      <alignment horizontal="center" vertical="center" wrapText="1"/>
    </xf>
    <xf numFmtId="41" fontId="10" fillId="2" borderId="48" xfId="4" applyNumberFormat="1" applyFont="1" applyFill="1" applyBorder="1" applyAlignment="1">
      <alignment horizontal="center" vertical="center" wrapText="1"/>
    </xf>
    <xf numFmtId="177" fontId="7" fillId="0" borderId="58" xfId="4" applyNumberFormat="1" applyFont="1" applyBorder="1" applyAlignment="1">
      <alignment vertical="center"/>
    </xf>
    <xf numFmtId="177" fontId="7" fillId="0" borderId="12" xfId="4" applyNumberFormat="1" applyFont="1" applyBorder="1" applyAlignment="1">
      <alignment vertical="center"/>
    </xf>
    <xf numFmtId="177" fontId="7" fillId="0" borderId="31" xfId="4" applyNumberFormat="1" applyFont="1" applyBorder="1" applyAlignment="1">
      <alignment vertical="center"/>
    </xf>
    <xf numFmtId="177" fontId="7" fillId="0" borderId="68" xfId="2" applyNumberFormat="1" applyFont="1" applyBorder="1" applyAlignment="1">
      <alignment horizontal="right" vertical="center"/>
    </xf>
    <xf numFmtId="0" fontId="8" fillId="0" borderId="0" xfId="0" applyNumberFormat="1" applyFont="1" applyBorder="1" applyAlignment="1">
      <alignment horizontal="left" vertical="center"/>
    </xf>
    <xf numFmtId="0" fontId="17" fillId="0" borderId="0" xfId="0" applyNumberFormat="1" applyFont="1" applyBorder="1" applyAlignment="1">
      <alignment horizontal="left" vertical="center"/>
    </xf>
    <xf numFmtId="0" fontId="13" fillId="0" borderId="21" xfId="0" applyNumberFormat="1" applyFont="1" applyBorder="1" applyAlignment="1">
      <alignment horizontal="center" vertical="center"/>
    </xf>
    <xf numFmtId="0" fontId="13" fillId="0" borderId="26" xfId="0" applyNumberFormat="1" applyFont="1" applyBorder="1" applyAlignment="1">
      <alignment horizontal="center" vertical="center"/>
    </xf>
    <xf numFmtId="0" fontId="4" fillId="0" borderId="36" xfId="0" applyNumberFormat="1" applyFont="1" applyBorder="1" applyAlignment="1">
      <alignment horizontal="center" vertical="center" wrapText="1" shrinkToFit="1"/>
    </xf>
    <xf numFmtId="0" fontId="4" fillId="0" borderId="23" xfId="0" applyNumberFormat="1" applyFont="1" applyBorder="1" applyAlignment="1">
      <alignment horizontal="center" vertical="center" shrinkToFit="1"/>
    </xf>
    <xf numFmtId="0" fontId="4" fillId="0" borderId="33" xfId="0" applyNumberFormat="1" applyFont="1" applyBorder="1" applyAlignment="1">
      <alignment horizontal="center" vertical="center" shrinkToFit="1"/>
    </xf>
    <xf numFmtId="0" fontId="4" fillId="0" borderId="15" xfId="0" applyNumberFormat="1" applyFont="1" applyBorder="1" applyAlignment="1">
      <alignment horizontal="center" vertical="center" wrapText="1"/>
    </xf>
    <xf numFmtId="177" fontId="7" fillId="0" borderId="57" xfId="4" applyNumberFormat="1" applyFont="1" applyBorder="1" applyAlignment="1">
      <alignment vertical="center" wrapText="1"/>
    </xf>
    <xf numFmtId="177" fontId="7" fillId="0" borderId="27" xfId="4" applyNumberFormat="1" applyFont="1" applyBorder="1" applyAlignment="1">
      <alignment vertical="center" wrapText="1"/>
    </xf>
    <xf numFmtId="177" fontId="7" fillId="0" borderId="49" xfId="4" applyNumberFormat="1" applyFont="1" applyBorder="1" applyAlignment="1">
      <alignment vertical="center" wrapText="1"/>
    </xf>
    <xf numFmtId="176" fontId="7" fillId="0" borderId="57" xfId="4" applyNumberFormat="1" applyFont="1" applyBorder="1" applyAlignment="1">
      <alignment horizontal="right" vertical="center" wrapText="1"/>
    </xf>
    <xf numFmtId="176" fontId="7" fillId="0" borderId="27" xfId="4" applyNumberFormat="1" applyFont="1" applyBorder="1" applyAlignment="1">
      <alignment horizontal="right" vertical="center" wrapText="1"/>
    </xf>
    <xf numFmtId="176" fontId="7" fillId="0" borderId="49" xfId="4" applyNumberFormat="1" applyFont="1" applyBorder="1" applyAlignment="1">
      <alignment horizontal="right" vertical="center" wrapText="1"/>
    </xf>
    <xf numFmtId="41" fontId="7" fillId="2" borderId="57" xfId="4" applyNumberFormat="1" applyFont="1" applyFill="1" applyBorder="1" applyAlignment="1">
      <alignment horizontal="center" vertical="center" wrapText="1"/>
    </xf>
    <xf numFmtId="41" fontId="7" fillId="2" borderId="27" xfId="4" applyNumberFormat="1" applyFont="1" applyFill="1" applyBorder="1" applyAlignment="1">
      <alignment horizontal="center" vertical="center" wrapText="1"/>
    </xf>
    <xf numFmtId="41" fontId="7" fillId="2" borderId="49" xfId="4" applyNumberFormat="1" applyFont="1" applyFill="1" applyBorder="1" applyAlignment="1">
      <alignment horizontal="center" vertical="center" wrapText="1"/>
    </xf>
    <xf numFmtId="176" fontId="7" fillId="0" borderId="68" xfId="2" applyNumberFormat="1" applyFont="1" applyBorder="1" applyAlignment="1">
      <alignment horizontal="right" vertical="center"/>
    </xf>
    <xf numFmtId="177" fontId="4" fillId="0" borderId="57" xfId="2" applyNumberFormat="1" applyFont="1" applyBorder="1" applyAlignment="1">
      <alignment horizontal="right" vertical="center"/>
    </xf>
    <xf numFmtId="177" fontId="4" fillId="0" borderId="27" xfId="2" applyNumberFormat="1" applyFont="1" applyBorder="1" applyAlignment="1">
      <alignment horizontal="right" vertical="center"/>
    </xf>
    <xf numFmtId="177" fontId="4" fillId="0" borderId="49" xfId="2" applyNumberFormat="1" applyFont="1" applyBorder="1" applyAlignment="1">
      <alignment horizontal="right" vertical="center"/>
    </xf>
    <xf numFmtId="177" fontId="7" fillId="0" borderId="27" xfId="0" applyNumberFormat="1" applyFont="1" applyBorder="1" applyAlignment="1">
      <alignment vertical="center"/>
    </xf>
    <xf numFmtId="177" fontId="7" fillId="0" borderId="49" xfId="0" applyNumberFormat="1" applyFont="1" applyBorder="1" applyAlignment="1">
      <alignment vertical="center"/>
    </xf>
    <xf numFmtId="177" fontId="7" fillId="0" borderId="68" xfId="2" applyNumberFormat="1" applyFont="1" applyBorder="1" applyAlignment="1">
      <alignment vertical="center"/>
    </xf>
    <xf numFmtId="176" fontId="7" fillId="0" borderId="27" xfId="0" applyNumberFormat="1" applyFont="1" applyBorder="1" applyAlignment="1">
      <alignment horizontal="right" vertical="center"/>
    </xf>
    <xf numFmtId="176" fontId="7" fillId="0" borderId="49" xfId="0" applyNumberFormat="1" applyFont="1" applyBorder="1" applyAlignment="1">
      <alignment horizontal="right" vertical="center"/>
    </xf>
    <xf numFmtId="176" fontId="7" fillId="0" borderId="49" xfId="2" applyNumberFormat="1" applyFont="1" applyFill="1" applyBorder="1" applyAlignment="1">
      <alignment horizontal="right" vertical="center"/>
    </xf>
    <xf numFmtId="0" fontId="13" fillId="0" borderId="3" xfId="0" applyNumberFormat="1" applyFont="1" applyBorder="1" applyAlignment="1">
      <alignment horizontal="center" vertical="top" wrapText="1"/>
    </xf>
    <xf numFmtId="0" fontId="13" fillId="0" borderId="5" xfId="0" applyNumberFormat="1" applyFont="1" applyBorder="1" applyAlignment="1">
      <alignment horizontal="center" vertical="top" wrapText="1"/>
    </xf>
    <xf numFmtId="0" fontId="13" fillId="0" borderId="10" xfId="0" applyNumberFormat="1" applyFont="1" applyBorder="1" applyAlignment="1">
      <alignment horizontal="center" vertical="top" wrapText="1"/>
    </xf>
    <xf numFmtId="176" fontId="7" fillId="2" borderId="63" xfId="0" applyNumberFormat="1" applyFont="1" applyFill="1" applyBorder="1" applyAlignment="1">
      <alignment horizontal="right" vertical="center"/>
    </xf>
    <xf numFmtId="176" fontId="7" fillId="0" borderId="63" xfId="0" applyNumberFormat="1" applyFont="1" applyBorder="1" applyAlignment="1">
      <alignment horizontal="right" vertical="center"/>
    </xf>
    <xf numFmtId="41" fontId="7" fillId="0" borderId="68" xfId="2" applyNumberFormat="1" applyFont="1" applyFill="1" applyBorder="1" applyAlignment="1">
      <alignment horizontal="center" vertical="center"/>
    </xf>
  </cellXfs>
  <cellStyles count="8">
    <cellStyle name="백분율" xfId="1" builtinId="5"/>
    <cellStyle name="백분율 2" xfId="3"/>
    <cellStyle name="쉼표 [0]" xfId="2" builtinId="6"/>
    <cellStyle name="쉼표 [0] 2" xfId="4"/>
    <cellStyle name="쉼표 [0] 7" xfId="5"/>
    <cellStyle name="표준" xfId="0" builtinId="0"/>
    <cellStyle name="표준 2" xfId="6"/>
    <cellStyle name="표준 3" xfId="7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rgb="FF00B0F0"/>
  </sheetPr>
  <dimension ref="A1:AA108"/>
  <sheetViews>
    <sheetView tabSelected="1" view="pageBreakPreview" zoomScaleNormal="100" zoomScaleSheetLayoutView="100" workbookViewId="0">
      <selection activeCell="AE92" sqref="AE92"/>
    </sheetView>
  </sheetViews>
  <sheetFormatPr defaultColWidth="9" defaultRowHeight="16.5"/>
  <cols>
    <col min="1" max="1" width="7.25" style="191" customWidth="1"/>
    <col min="2" max="2" width="8.125" style="191" customWidth="1"/>
    <col min="3" max="3" width="13.25" style="191" customWidth="1"/>
    <col min="4" max="4" width="13.125" style="229" customWidth="1"/>
    <col min="5" max="5" width="13.125" style="230" customWidth="1"/>
    <col min="6" max="6" width="0.125" style="230" hidden="1" customWidth="1"/>
    <col min="7" max="7" width="10.125" style="231" customWidth="1"/>
    <col min="8" max="8" width="8.125" style="232" customWidth="1"/>
    <col min="9" max="9" width="22.75" style="233" customWidth="1"/>
    <col min="10" max="10" width="12.5" style="233" customWidth="1"/>
    <col min="11" max="12" width="3.125" style="234" customWidth="1"/>
    <col min="13" max="13" width="3.625" style="233" customWidth="1"/>
    <col min="14" max="14" width="3.125" style="233" customWidth="1"/>
    <col min="15" max="15" width="2.625" style="233" customWidth="1"/>
    <col min="16" max="16" width="13.625" style="233" customWidth="1"/>
    <col min="17" max="17" width="2.5" style="233" customWidth="1"/>
    <col min="18" max="18" width="0.125" style="15" hidden="1" customWidth="1"/>
    <col min="19" max="19" width="20.875" style="16" hidden="1" customWidth="1"/>
    <col min="20" max="20" width="13.5" style="15" hidden="1" customWidth="1"/>
    <col min="21" max="21" width="31.25" style="15" hidden="1" customWidth="1"/>
    <col min="22" max="22" width="0.25" style="15" hidden="1" customWidth="1"/>
    <col min="23" max="26" width="9" style="15" hidden="1" customWidth="1"/>
    <col min="27" max="27" width="11.5" style="15" customWidth="1"/>
    <col min="28" max="16384" width="9" style="15"/>
  </cols>
  <sheetData>
    <row r="1" spans="1:19" ht="22.5">
      <c r="A1" s="531" t="s">
        <v>457</v>
      </c>
      <c r="B1" s="531"/>
      <c r="C1" s="531"/>
      <c r="D1" s="531"/>
      <c r="E1" s="531"/>
      <c r="F1" s="531"/>
      <c r="G1" s="531"/>
      <c r="H1" s="531"/>
      <c r="I1" s="531"/>
      <c r="J1" s="531"/>
      <c r="K1" s="531"/>
      <c r="L1" s="531"/>
      <c r="M1" s="531"/>
      <c r="N1" s="531"/>
      <c r="O1" s="531"/>
      <c r="P1" s="531"/>
      <c r="Q1" s="531"/>
    </row>
    <row r="2" spans="1:19" ht="22.5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</row>
    <row r="3" spans="1:19" ht="21.95" customHeight="1">
      <c r="A3" s="480" t="s">
        <v>262</v>
      </c>
      <c r="B3" s="480"/>
      <c r="C3" s="18"/>
      <c r="D3" s="18"/>
      <c r="E3" s="19"/>
      <c r="F3" s="19"/>
      <c r="G3" s="20"/>
      <c r="H3" s="21"/>
      <c r="I3" s="18"/>
      <c r="J3" s="18" t="s">
        <v>45</v>
      </c>
      <c r="K3" s="18"/>
      <c r="L3" s="18"/>
      <c r="M3" s="18"/>
      <c r="N3" s="18"/>
      <c r="O3" s="523" t="s">
        <v>279</v>
      </c>
      <c r="P3" s="523"/>
      <c r="Q3" s="523"/>
    </row>
    <row r="4" spans="1:19" ht="19.5" customHeight="1">
      <c r="A4" s="532" t="s">
        <v>28</v>
      </c>
      <c r="B4" s="536" t="s">
        <v>21</v>
      </c>
      <c r="C4" s="542" t="s">
        <v>22</v>
      </c>
      <c r="D4" s="524" t="s">
        <v>420</v>
      </c>
      <c r="E4" s="524" t="s">
        <v>343</v>
      </c>
      <c r="F4" s="534" t="s">
        <v>8</v>
      </c>
      <c r="G4" s="544" t="s">
        <v>95</v>
      </c>
      <c r="H4" s="544"/>
      <c r="I4" s="548" t="s">
        <v>516</v>
      </c>
      <c r="J4" s="536"/>
      <c r="K4" s="536"/>
      <c r="L4" s="536"/>
      <c r="M4" s="536"/>
      <c r="N4" s="536"/>
      <c r="O4" s="536"/>
      <c r="P4" s="536"/>
      <c r="Q4" s="549"/>
    </row>
    <row r="5" spans="1:19" ht="19.5" customHeight="1">
      <c r="A5" s="533"/>
      <c r="B5" s="537"/>
      <c r="C5" s="543"/>
      <c r="D5" s="525"/>
      <c r="E5" s="525"/>
      <c r="F5" s="535"/>
      <c r="G5" s="22" t="s">
        <v>51</v>
      </c>
      <c r="H5" s="23" t="s">
        <v>174</v>
      </c>
      <c r="I5" s="550"/>
      <c r="J5" s="537"/>
      <c r="K5" s="537"/>
      <c r="L5" s="537"/>
      <c r="M5" s="537"/>
      <c r="N5" s="537"/>
      <c r="O5" s="537"/>
      <c r="P5" s="537"/>
      <c r="Q5" s="551"/>
    </row>
    <row r="6" spans="1:19" ht="20.100000000000001" customHeight="1">
      <c r="A6" s="554" t="s">
        <v>80</v>
      </c>
      <c r="B6" s="555"/>
      <c r="C6" s="556"/>
      <c r="D6" s="24">
        <f>SUM(D7,D72,D39,D86,D22,D31,D34,D91)</f>
        <v>8924829</v>
      </c>
      <c r="E6" s="25">
        <f>SUM(E7,E72,E39,E86,E22,E31,E34,E91)</f>
        <v>8356013.3919199994</v>
      </c>
      <c r="F6" s="26" t="e">
        <f>SUM(F7,#REF!,F72,F39,F86,F22,F31,#REF!,F34)</f>
        <v>#REF!</v>
      </c>
      <c r="G6" s="27">
        <f>+E6-D6</f>
        <v>-568815.60808000062</v>
      </c>
      <c r="H6" s="28">
        <f>+G6/D6*100</f>
        <v>-6.3734062364668347</v>
      </c>
      <c r="I6" s="29"/>
      <c r="J6" s="29"/>
      <c r="K6" s="30"/>
      <c r="L6" s="30"/>
      <c r="M6" s="29"/>
      <c r="N6" s="29"/>
      <c r="O6" s="29"/>
      <c r="P6" s="31">
        <f>SUM(P7,P22,P31,P34,P39,P72,P86,P91)</f>
        <v>8356013391.9200001</v>
      </c>
      <c r="Q6" s="32" t="s">
        <v>13</v>
      </c>
    </row>
    <row r="7" spans="1:19" s="43" customFormat="1" ht="18.95" customHeight="1">
      <c r="A7" s="33" t="s">
        <v>24</v>
      </c>
      <c r="B7" s="552" t="s">
        <v>26</v>
      </c>
      <c r="C7" s="553"/>
      <c r="D7" s="34">
        <f>SUM(D8)</f>
        <v>112555</v>
      </c>
      <c r="E7" s="35">
        <f>SUM(E8)</f>
        <v>112565</v>
      </c>
      <c r="F7" s="36">
        <f>SUM(F8)</f>
        <v>71084</v>
      </c>
      <c r="G7" s="37">
        <f>+E7-D7</f>
        <v>10</v>
      </c>
      <c r="H7" s="38">
        <f>+G7/D7*100</f>
        <v>8.8845453333925642E-3</v>
      </c>
      <c r="I7" s="39"/>
      <c r="J7" s="39"/>
      <c r="K7" s="40"/>
      <c r="L7" s="40"/>
      <c r="M7" s="39"/>
      <c r="N7" s="39"/>
      <c r="O7" s="39"/>
      <c r="P7" s="41">
        <f>P8</f>
        <v>112565000</v>
      </c>
      <c r="Q7" s="42" t="s">
        <v>13</v>
      </c>
      <c r="S7" s="44"/>
    </row>
    <row r="8" spans="1:19" s="43" customFormat="1" ht="17.100000000000001" customHeight="1">
      <c r="A8" s="33" t="s">
        <v>29</v>
      </c>
      <c r="B8" s="45" t="s">
        <v>32</v>
      </c>
      <c r="C8" s="46" t="s">
        <v>43</v>
      </c>
      <c r="D8" s="47">
        <f>SUM(D9:D21)</f>
        <v>112555</v>
      </c>
      <c r="E8" s="48">
        <f>SUM(E9:E21)</f>
        <v>112565</v>
      </c>
      <c r="F8" s="49">
        <f>SUM(F9:F19)</f>
        <v>71084</v>
      </c>
      <c r="G8" s="50">
        <f>+E8-D8</f>
        <v>10</v>
      </c>
      <c r="H8" s="51">
        <f>+G8/D8*100</f>
        <v>8.8845453333925642E-3</v>
      </c>
      <c r="I8" s="52"/>
      <c r="J8" s="52"/>
      <c r="K8" s="53"/>
      <c r="L8" s="53"/>
      <c r="M8" s="52"/>
      <c r="N8" s="52"/>
      <c r="O8" s="52"/>
      <c r="P8" s="54">
        <f>SUM(P9,P16,P20)</f>
        <v>112565000</v>
      </c>
      <c r="Q8" s="55" t="s">
        <v>13</v>
      </c>
      <c r="S8" s="44"/>
    </row>
    <row r="9" spans="1:19" s="43" customFormat="1" ht="17.100000000000001" customHeight="1">
      <c r="A9" s="56"/>
      <c r="B9" s="57" t="s">
        <v>73</v>
      </c>
      <c r="C9" s="508" t="s">
        <v>144</v>
      </c>
      <c r="D9" s="491">
        <v>58720</v>
      </c>
      <c r="E9" s="494">
        <f>+P9/1000</f>
        <v>59740</v>
      </c>
      <c r="F9" s="58">
        <v>0</v>
      </c>
      <c r="G9" s="539">
        <f>+E9-D9</f>
        <v>1020</v>
      </c>
      <c r="H9" s="545">
        <f>+G9/D9*100</f>
        <v>1.7370572207084469</v>
      </c>
      <c r="I9" s="59"/>
      <c r="J9" s="60"/>
      <c r="K9" s="61"/>
      <c r="L9" s="61"/>
      <c r="M9" s="487" t="s">
        <v>60</v>
      </c>
      <c r="N9" s="487"/>
      <c r="O9" s="487"/>
      <c r="P9" s="60">
        <f>SUM(P10:P15)</f>
        <v>59740000</v>
      </c>
      <c r="Q9" s="55" t="s">
        <v>13</v>
      </c>
      <c r="S9" s="44"/>
    </row>
    <row r="10" spans="1:19" s="43" customFormat="1" ht="17.100000000000001" customHeight="1">
      <c r="A10" s="56"/>
      <c r="B10" s="62"/>
      <c r="C10" s="509"/>
      <c r="D10" s="492"/>
      <c r="E10" s="495"/>
      <c r="F10" s="63"/>
      <c r="G10" s="540"/>
      <c r="H10" s="546"/>
      <c r="I10" s="64" t="s">
        <v>3</v>
      </c>
      <c r="J10" s="65">
        <v>700000</v>
      </c>
      <c r="K10" s="13" t="s">
        <v>13</v>
      </c>
      <c r="L10" s="12" t="s">
        <v>20</v>
      </c>
      <c r="M10" s="13">
        <v>12</v>
      </c>
      <c r="N10" s="13" t="s">
        <v>17</v>
      </c>
      <c r="O10" s="13" t="s">
        <v>19</v>
      </c>
      <c r="P10" s="10">
        <f t="shared" ref="P10:P15" si="0">SUM(J10*M10)</f>
        <v>8400000</v>
      </c>
      <c r="Q10" s="1" t="s">
        <v>13</v>
      </c>
      <c r="S10" s="44"/>
    </row>
    <row r="11" spans="1:19" s="43" customFormat="1" ht="17.100000000000001" customHeight="1">
      <c r="A11" s="56"/>
      <c r="B11" s="62"/>
      <c r="C11" s="509"/>
      <c r="D11" s="492"/>
      <c r="E11" s="495"/>
      <c r="F11" s="66"/>
      <c r="G11" s="540"/>
      <c r="H11" s="546"/>
      <c r="I11" s="64" t="s">
        <v>443</v>
      </c>
      <c r="J11" s="65">
        <v>420000</v>
      </c>
      <c r="K11" s="13" t="s">
        <v>13</v>
      </c>
      <c r="L11" s="12" t="s">
        <v>20</v>
      </c>
      <c r="M11" s="13">
        <v>12</v>
      </c>
      <c r="N11" s="13" t="s">
        <v>17</v>
      </c>
      <c r="O11" s="13" t="s">
        <v>19</v>
      </c>
      <c r="P11" s="10">
        <f t="shared" si="0"/>
        <v>5040000</v>
      </c>
      <c r="Q11" s="1" t="s">
        <v>13</v>
      </c>
      <c r="S11" s="44"/>
    </row>
    <row r="12" spans="1:19" s="43" customFormat="1" ht="17.100000000000001" customHeight="1">
      <c r="A12" s="56"/>
      <c r="B12" s="62"/>
      <c r="C12" s="509"/>
      <c r="D12" s="492"/>
      <c r="E12" s="495"/>
      <c r="F12" s="63"/>
      <c r="G12" s="540"/>
      <c r="H12" s="546"/>
      <c r="I12" s="64" t="s">
        <v>398</v>
      </c>
      <c r="J12" s="65">
        <v>500000</v>
      </c>
      <c r="K12" s="13" t="s">
        <v>13</v>
      </c>
      <c r="L12" s="12" t="s">
        <v>20</v>
      </c>
      <c r="M12" s="13">
        <v>8</v>
      </c>
      <c r="N12" s="13" t="s">
        <v>17</v>
      </c>
      <c r="O12" s="13" t="s">
        <v>19</v>
      </c>
      <c r="P12" s="10">
        <f t="shared" si="0"/>
        <v>4000000</v>
      </c>
      <c r="Q12" s="1" t="s">
        <v>13</v>
      </c>
      <c r="S12" s="44"/>
    </row>
    <row r="13" spans="1:19" s="43" customFormat="1" ht="17.100000000000001" customHeight="1">
      <c r="A13" s="56"/>
      <c r="B13" s="62"/>
      <c r="C13" s="509"/>
      <c r="D13" s="492"/>
      <c r="E13" s="495"/>
      <c r="F13" s="63"/>
      <c r="G13" s="540"/>
      <c r="H13" s="546"/>
      <c r="I13" s="64" t="s">
        <v>407</v>
      </c>
      <c r="J13" s="65">
        <v>2100000</v>
      </c>
      <c r="K13" s="13" t="s">
        <v>13</v>
      </c>
      <c r="L13" s="12" t="s">
        <v>20</v>
      </c>
      <c r="M13" s="13">
        <v>12</v>
      </c>
      <c r="N13" s="13" t="s">
        <v>17</v>
      </c>
      <c r="O13" s="13" t="s">
        <v>19</v>
      </c>
      <c r="P13" s="10">
        <f t="shared" si="0"/>
        <v>25200000</v>
      </c>
      <c r="Q13" s="1" t="s">
        <v>13</v>
      </c>
      <c r="S13" s="44"/>
    </row>
    <row r="14" spans="1:19" s="43" customFormat="1" ht="17.100000000000001" customHeight="1">
      <c r="A14" s="56"/>
      <c r="B14" s="62"/>
      <c r="C14" s="509"/>
      <c r="D14" s="492"/>
      <c r="E14" s="495"/>
      <c r="F14" s="63"/>
      <c r="G14" s="540"/>
      <c r="H14" s="546"/>
      <c r="I14" s="64" t="s">
        <v>303</v>
      </c>
      <c r="J14" s="65">
        <v>1300000</v>
      </c>
      <c r="K14" s="13" t="s">
        <v>13</v>
      </c>
      <c r="L14" s="12" t="s">
        <v>20</v>
      </c>
      <c r="M14" s="13">
        <v>12</v>
      </c>
      <c r="N14" s="13" t="s">
        <v>17</v>
      </c>
      <c r="O14" s="13" t="s">
        <v>19</v>
      </c>
      <c r="P14" s="10">
        <f t="shared" si="0"/>
        <v>15600000</v>
      </c>
      <c r="Q14" s="1" t="s">
        <v>13</v>
      </c>
      <c r="S14" s="44"/>
    </row>
    <row r="15" spans="1:19" s="43" customFormat="1" ht="17.100000000000001" customHeight="1">
      <c r="A15" s="56"/>
      <c r="B15" s="62"/>
      <c r="C15" s="510"/>
      <c r="D15" s="493"/>
      <c r="E15" s="496"/>
      <c r="F15" s="63"/>
      <c r="G15" s="541"/>
      <c r="H15" s="547"/>
      <c r="I15" s="64" t="s">
        <v>434</v>
      </c>
      <c r="J15" s="67">
        <v>750000</v>
      </c>
      <c r="K15" s="13" t="s">
        <v>13</v>
      </c>
      <c r="L15" s="12" t="s">
        <v>20</v>
      </c>
      <c r="M15" s="13">
        <v>2</v>
      </c>
      <c r="N15" s="13" t="s">
        <v>27</v>
      </c>
      <c r="O15" s="13" t="s">
        <v>19</v>
      </c>
      <c r="P15" s="10">
        <f t="shared" si="0"/>
        <v>1500000</v>
      </c>
      <c r="Q15" s="1" t="s">
        <v>13</v>
      </c>
      <c r="S15" s="44"/>
    </row>
    <row r="16" spans="1:19" s="43" customFormat="1" ht="17.100000000000001" customHeight="1">
      <c r="A16" s="56"/>
      <c r="B16" s="62"/>
      <c r="C16" s="488" t="s">
        <v>313</v>
      </c>
      <c r="D16" s="491">
        <v>52625</v>
      </c>
      <c r="E16" s="494">
        <f>+P16/1000</f>
        <v>52625</v>
      </c>
      <c r="F16" s="497">
        <v>71084</v>
      </c>
      <c r="G16" s="481">
        <f>+E16-D16</f>
        <v>0</v>
      </c>
      <c r="H16" s="484">
        <f>+G16/D16*100</f>
        <v>0</v>
      </c>
      <c r="I16" s="59"/>
      <c r="J16" s="60"/>
      <c r="K16" s="61"/>
      <c r="L16" s="61"/>
      <c r="M16" s="487" t="s">
        <v>60</v>
      </c>
      <c r="N16" s="487"/>
      <c r="O16" s="487"/>
      <c r="P16" s="60">
        <f>SUM(P17:P19)</f>
        <v>52625000</v>
      </c>
      <c r="Q16" s="55" t="s">
        <v>13</v>
      </c>
      <c r="S16" s="44"/>
    </row>
    <row r="17" spans="1:19" s="43" customFormat="1" ht="17.100000000000001" customHeight="1">
      <c r="A17" s="56"/>
      <c r="B17" s="62"/>
      <c r="C17" s="489"/>
      <c r="D17" s="492"/>
      <c r="E17" s="495"/>
      <c r="F17" s="498"/>
      <c r="G17" s="482"/>
      <c r="H17" s="485"/>
      <c r="I17" s="64" t="s">
        <v>436</v>
      </c>
      <c r="J17" s="10">
        <v>7200000</v>
      </c>
      <c r="K17" s="13" t="s">
        <v>13</v>
      </c>
      <c r="L17" s="12" t="s">
        <v>20</v>
      </c>
      <c r="M17" s="13">
        <v>1</v>
      </c>
      <c r="N17" s="13" t="s">
        <v>27</v>
      </c>
      <c r="O17" s="14" t="s">
        <v>19</v>
      </c>
      <c r="P17" s="10">
        <f>J17*M17</f>
        <v>7200000</v>
      </c>
      <c r="Q17" s="1" t="s">
        <v>13</v>
      </c>
      <c r="S17" s="44"/>
    </row>
    <row r="18" spans="1:19" s="43" customFormat="1" ht="17.100000000000001" customHeight="1">
      <c r="A18" s="56"/>
      <c r="B18" s="62"/>
      <c r="C18" s="489"/>
      <c r="D18" s="492"/>
      <c r="E18" s="495"/>
      <c r="F18" s="498"/>
      <c r="G18" s="482"/>
      <c r="H18" s="485"/>
      <c r="I18" s="64" t="s">
        <v>438</v>
      </c>
      <c r="J18" s="10">
        <v>5037500</v>
      </c>
      <c r="K18" s="13" t="s">
        <v>13</v>
      </c>
      <c r="L18" s="12" t="s">
        <v>20</v>
      </c>
      <c r="M18" s="13">
        <v>6</v>
      </c>
      <c r="N18" s="13" t="s">
        <v>27</v>
      </c>
      <c r="O18" s="14" t="s">
        <v>19</v>
      </c>
      <c r="P18" s="10">
        <f>J18*M18</f>
        <v>30225000</v>
      </c>
      <c r="Q18" s="1" t="s">
        <v>13</v>
      </c>
      <c r="S18" s="44"/>
    </row>
    <row r="19" spans="1:19" s="43" customFormat="1" ht="17.100000000000001" customHeight="1">
      <c r="A19" s="56"/>
      <c r="B19" s="62"/>
      <c r="C19" s="489"/>
      <c r="D19" s="492"/>
      <c r="E19" s="495"/>
      <c r="F19" s="498"/>
      <c r="G19" s="482"/>
      <c r="H19" s="485"/>
      <c r="I19" s="64" t="s">
        <v>447</v>
      </c>
      <c r="J19" s="10">
        <v>3040000</v>
      </c>
      <c r="K19" s="13" t="s">
        <v>13</v>
      </c>
      <c r="L19" s="12" t="s">
        <v>20</v>
      </c>
      <c r="M19" s="13">
        <v>5</v>
      </c>
      <c r="N19" s="13" t="s">
        <v>27</v>
      </c>
      <c r="O19" s="14" t="s">
        <v>19</v>
      </c>
      <c r="P19" s="10">
        <f>J19*M19</f>
        <v>15200000</v>
      </c>
      <c r="Q19" s="1" t="s">
        <v>13</v>
      </c>
      <c r="S19" s="44"/>
    </row>
    <row r="20" spans="1:19" s="43" customFormat="1" ht="17.100000000000001" customHeight="1">
      <c r="A20" s="56"/>
      <c r="B20" s="62"/>
      <c r="C20" s="508" t="s">
        <v>190</v>
      </c>
      <c r="D20" s="491">
        <v>1210</v>
      </c>
      <c r="E20" s="494">
        <f>P20/1000</f>
        <v>200</v>
      </c>
      <c r="F20" s="66"/>
      <c r="G20" s="481">
        <f>E20-D20</f>
        <v>-1010</v>
      </c>
      <c r="H20" s="484">
        <f>G20/D20*100</f>
        <v>-83.471074380165291</v>
      </c>
      <c r="I20" s="59"/>
      <c r="J20" s="60"/>
      <c r="K20" s="61"/>
      <c r="L20" s="68"/>
      <c r="M20" s="487" t="s">
        <v>60</v>
      </c>
      <c r="N20" s="487"/>
      <c r="O20" s="487"/>
      <c r="P20" s="69">
        <f>SUM(P21:P21)</f>
        <v>200000</v>
      </c>
      <c r="Q20" s="55" t="s">
        <v>13</v>
      </c>
      <c r="S20" s="44"/>
    </row>
    <row r="21" spans="1:19" s="43" customFormat="1" ht="17.100000000000001" customHeight="1">
      <c r="A21" s="56"/>
      <c r="B21" s="62"/>
      <c r="C21" s="509"/>
      <c r="D21" s="492"/>
      <c r="E21" s="495"/>
      <c r="F21" s="66"/>
      <c r="G21" s="482"/>
      <c r="H21" s="485"/>
      <c r="I21" s="64" t="s">
        <v>415</v>
      </c>
      <c r="J21" s="70">
        <v>200000</v>
      </c>
      <c r="K21" s="13" t="s">
        <v>13</v>
      </c>
      <c r="L21" s="12" t="s">
        <v>20</v>
      </c>
      <c r="M21" s="13">
        <v>1</v>
      </c>
      <c r="N21" s="13" t="s">
        <v>27</v>
      </c>
      <c r="O21" s="14" t="s">
        <v>39</v>
      </c>
      <c r="P21" s="10">
        <f>J21*M21</f>
        <v>200000</v>
      </c>
      <c r="Q21" s="1" t="s">
        <v>13</v>
      </c>
      <c r="S21" s="44"/>
    </row>
    <row r="22" spans="1:19" s="43" customFormat="1" ht="18.95" customHeight="1">
      <c r="A22" s="71" t="s">
        <v>171</v>
      </c>
      <c r="B22" s="511" t="s">
        <v>26</v>
      </c>
      <c r="C22" s="512"/>
      <c r="D22" s="72">
        <f>SUM(D23)</f>
        <v>8380</v>
      </c>
      <c r="E22" s="73">
        <f>SUM(E23)</f>
        <v>8600</v>
      </c>
      <c r="F22" s="74">
        <f>SUM(F23)</f>
        <v>12773472</v>
      </c>
      <c r="G22" s="75">
        <f>+E22-D22</f>
        <v>220</v>
      </c>
      <c r="H22" s="76">
        <f>+G22/D22*100</f>
        <v>2.6252983293556085</v>
      </c>
      <c r="I22" s="77"/>
      <c r="J22" s="77"/>
      <c r="K22" s="78"/>
      <c r="L22" s="78"/>
      <c r="M22" s="77"/>
      <c r="N22" s="77"/>
      <c r="O22" s="77"/>
      <c r="P22" s="79">
        <f>P23</f>
        <v>8600000</v>
      </c>
      <c r="Q22" s="80" t="s">
        <v>13</v>
      </c>
      <c r="S22" s="44"/>
    </row>
    <row r="23" spans="1:19" s="43" customFormat="1" ht="17.100000000000001" customHeight="1">
      <c r="A23" s="56"/>
      <c r="B23" s="57" t="s">
        <v>171</v>
      </c>
      <c r="C23" s="81" t="s">
        <v>43</v>
      </c>
      <c r="D23" s="82">
        <f>SUM(D24)</f>
        <v>8380</v>
      </c>
      <c r="E23" s="83">
        <f>SUM(E24)</f>
        <v>8600</v>
      </c>
      <c r="F23" s="84">
        <f>SUM(F24:F99)</f>
        <v>12773472</v>
      </c>
      <c r="G23" s="85">
        <f>+E23-D23</f>
        <v>220</v>
      </c>
      <c r="H23" s="51">
        <f>+G23/D23*100</f>
        <v>2.6252983293556085</v>
      </c>
      <c r="I23" s="11"/>
      <c r="J23" s="11"/>
      <c r="K23" s="13"/>
      <c r="L23" s="13"/>
      <c r="M23" s="11"/>
      <c r="N23" s="11"/>
      <c r="O23" s="11"/>
      <c r="P23" s="86">
        <f>P24</f>
        <v>8600000</v>
      </c>
      <c r="Q23" s="1" t="s">
        <v>13</v>
      </c>
      <c r="S23" s="44"/>
    </row>
    <row r="24" spans="1:19" s="43" customFormat="1" ht="17.100000000000001" customHeight="1">
      <c r="A24" s="56"/>
      <c r="B24" s="62"/>
      <c r="C24" s="508" t="s">
        <v>127</v>
      </c>
      <c r="D24" s="491">
        <v>8380</v>
      </c>
      <c r="E24" s="494">
        <f>P23/1000</f>
        <v>8600</v>
      </c>
      <c r="F24" s="497">
        <v>10450</v>
      </c>
      <c r="G24" s="481">
        <f>+E24-D24</f>
        <v>220</v>
      </c>
      <c r="H24" s="484">
        <f>+G24/D24*100</f>
        <v>2.6252983293556085</v>
      </c>
      <c r="I24" s="529"/>
      <c r="J24" s="530"/>
      <c r="K24" s="61"/>
      <c r="L24" s="61"/>
      <c r="M24" s="538" t="s">
        <v>60</v>
      </c>
      <c r="N24" s="538"/>
      <c r="O24" s="538"/>
      <c r="P24" s="87">
        <f>SUM(P25:P30)</f>
        <v>8600000</v>
      </c>
      <c r="Q24" s="55" t="s">
        <v>13</v>
      </c>
      <c r="S24" s="44"/>
    </row>
    <row r="25" spans="1:19" s="43" customFormat="1" ht="17.100000000000001" customHeight="1">
      <c r="A25" s="33"/>
      <c r="B25" s="62"/>
      <c r="C25" s="509"/>
      <c r="D25" s="492"/>
      <c r="E25" s="495"/>
      <c r="F25" s="498"/>
      <c r="G25" s="482"/>
      <c r="H25" s="485"/>
      <c r="I25" s="88" t="s">
        <v>7</v>
      </c>
      <c r="J25" s="89">
        <v>30000</v>
      </c>
      <c r="K25" s="90" t="s">
        <v>13</v>
      </c>
      <c r="L25" s="91" t="s">
        <v>20</v>
      </c>
      <c r="M25" s="90">
        <v>100</v>
      </c>
      <c r="N25" s="90" t="s">
        <v>44</v>
      </c>
      <c r="O25" s="92" t="s">
        <v>19</v>
      </c>
      <c r="P25" s="89">
        <f>J25*M25</f>
        <v>3000000</v>
      </c>
      <c r="Q25" s="93" t="s">
        <v>13</v>
      </c>
      <c r="S25" s="44"/>
    </row>
    <row r="26" spans="1:19" s="43" customFormat="1" ht="17.100000000000001" customHeight="1">
      <c r="A26" s="56"/>
      <c r="B26" s="62"/>
      <c r="C26" s="509"/>
      <c r="D26" s="492"/>
      <c r="E26" s="495"/>
      <c r="F26" s="498"/>
      <c r="G26" s="482"/>
      <c r="H26" s="485"/>
      <c r="I26" s="88" t="s">
        <v>491</v>
      </c>
      <c r="J26" s="89">
        <v>20000</v>
      </c>
      <c r="K26" s="90" t="s">
        <v>13</v>
      </c>
      <c r="L26" s="91" t="s">
        <v>20</v>
      </c>
      <c r="M26" s="90">
        <v>40</v>
      </c>
      <c r="N26" s="90" t="s">
        <v>44</v>
      </c>
      <c r="O26" s="92" t="s">
        <v>19</v>
      </c>
      <c r="P26" s="89">
        <f t="shared" ref="P26:P30" si="1">J26*M26</f>
        <v>800000</v>
      </c>
      <c r="Q26" s="93" t="s">
        <v>13</v>
      </c>
      <c r="S26" s="44"/>
    </row>
    <row r="27" spans="1:19" s="43" customFormat="1" ht="17.100000000000001" customHeight="1">
      <c r="A27" s="33"/>
      <c r="B27" s="57"/>
      <c r="C27" s="81"/>
      <c r="D27" s="94"/>
      <c r="E27" s="95"/>
      <c r="F27" s="498"/>
      <c r="G27" s="96"/>
      <c r="H27" s="97"/>
      <c r="I27" s="88" t="s">
        <v>492</v>
      </c>
      <c r="J27" s="89">
        <v>20000</v>
      </c>
      <c r="K27" s="90" t="s">
        <v>13</v>
      </c>
      <c r="L27" s="91" t="s">
        <v>20</v>
      </c>
      <c r="M27" s="90">
        <v>40</v>
      </c>
      <c r="N27" s="90" t="s">
        <v>44</v>
      </c>
      <c r="O27" s="92" t="s">
        <v>19</v>
      </c>
      <c r="P27" s="89">
        <f t="shared" si="1"/>
        <v>800000</v>
      </c>
      <c r="Q27" s="93" t="s">
        <v>13</v>
      </c>
      <c r="S27" s="44"/>
    </row>
    <row r="28" spans="1:19" s="43" customFormat="1" ht="17.100000000000001" customHeight="1">
      <c r="A28" s="56"/>
      <c r="B28" s="62"/>
      <c r="C28" s="98"/>
      <c r="D28" s="94"/>
      <c r="E28" s="95"/>
      <c r="F28" s="498"/>
      <c r="G28" s="96"/>
      <c r="H28" s="97"/>
      <c r="I28" s="88" t="s">
        <v>329</v>
      </c>
      <c r="J28" s="89">
        <v>20000</v>
      </c>
      <c r="K28" s="90" t="s">
        <v>13</v>
      </c>
      <c r="L28" s="91" t="s">
        <v>20</v>
      </c>
      <c r="M28" s="90">
        <v>120</v>
      </c>
      <c r="N28" s="90" t="s">
        <v>44</v>
      </c>
      <c r="O28" s="92" t="s">
        <v>19</v>
      </c>
      <c r="P28" s="89">
        <f t="shared" si="1"/>
        <v>2400000</v>
      </c>
      <c r="Q28" s="93" t="s">
        <v>13</v>
      </c>
      <c r="S28" s="44"/>
    </row>
    <row r="29" spans="1:19" s="43" customFormat="1" ht="17.100000000000001" customHeight="1">
      <c r="A29" s="56"/>
      <c r="B29" s="62"/>
      <c r="C29" s="98"/>
      <c r="D29" s="94"/>
      <c r="E29" s="95"/>
      <c r="F29" s="498"/>
      <c r="G29" s="96"/>
      <c r="H29" s="97"/>
      <c r="I29" s="88" t="s">
        <v>390</v>
      </c>
      <c r="J29" s="89">
        <v>20000</v>
      </c>
      <c r="K29" s="90" t="s">
        <v>13</v>
      </c>
      <c r="L29" s="91" t="s">
        <v>20</v>
      </c>
      <c r="M29" s="90">
        <v>80</v>
      </c>
      <c r="N29" s="90" t="s">
        <v>27</v>
      </c>
      <c r="O29" s="92" t="s">
        <v>19</v>
      </c>
      <c r="P29" s="89">
        <f t="shared" si="1"/>
        <v>1600000</v>
      </c>
      <c r="Q29" s="93" t="s">
        <v>13</v>
      </c>
      <c r="S29" s="44"/>
    </row>
    <row r="30" spans="1:19" s="43" customFormat="1" ht="17.100000000000001" customHeight="1">
      <c r="A30" s="99"/>
      <c r="B30" s="100"/>
      <c r="C30" s="101"/>
      <c r="D30" s="102"/>
      <c r="E30" s="103"/>
      <c r="F30" s="499"/>
      <c r="G30" s="104"/>
      <c r="H30" s="105"/>
      <c r="I30" s="557" t="s">
        <v>500</v>
      </c>
      <c r="J30" s="558"/>
      <c r="K30" s="106" t="s">
        <v>13</v>
      </c>
      <c r="L30" s="107" t="s">
        <v>20</v>
      </c>
      <c r="M30" s="106">
        <v>1</v>
      </c>
      <c r="N30" s="106" t="s">
        <v>27</v>
      </c>
      <c r="O30" s="108" t="s">
        <v>19</v>
      </c>
      <c r="P30" s="109">
        <f t="shared" si="1"/>
        <v>0</v>
      </c>
      <c r="Q30" s="110" t="s">
        <v>13</v>
      </c>
      <c r="S30" s="44" t="s">
        <v>45</v>
      </c>
    </row>
    <row r="31" spans="1:19" s="116" customFormat="1" ht="18.95" hidden="1" customHeight="1">
      <c r="A31" s="71" t="s">
        <v>98</v>
      </c>
      <c r="B31" s="511" t="s">
        <v>26</v>
      </c>
      <c r="C31" s="512"/>
      <c r="D31" s="72">
        <f t="shared" ref="D31:F32" si="2">SUM(D32)</f>
        <v>0</v>
      </c>
      <c r="E31" s="73">
        <f t="shared" si="2"/>
        <v>0</v>
      </c>
      <c r="F31" s="111">
        <f t="shared" si="2"/>
        <v>2302</v>
      </c>
      <c r="G31" s="75">
        <f t="shared" ref="G31:G36" si="3">+E31-D31</f>
        <v>0</v>
      </c>
      <c r="H31" s="76">
        <v>0</v>
      </c>
      <c r="I31" s="112"/>
      <c r="J31" s="112"/>
      <c r="K31" s="113"/>
      <c r="L31" s="113"/>
      <c r="M31" s="112"/>
      <c r="N31" s="112"/>
      <c r="O31" s="112"/>
      <c r="P31" s="114">
        <f>P32</f>
        <v>0</v>
      </c>
      <c r="Q31" s="115" t="s">
        <v>13</v>
      </c>
      <c r="S31" s="117"/>
    </row>
    <row r="32" spans="1:19" s="43" customFormat="1" ht="17.100000000000001" hidden="1" customHeight="1">
      <c r="A32" s="56"/>
      <c r="B32" s="118" t="s">
        <v>98</v>
      </c>
      <c r="C32" s="119" t="s">
        <v>43</v>
      </c>
      <c r="D32" s="120">
        <f>D33</f>
        <v>0</v>
      </c>
      <c r="E32" s="121">
        <f t="shared" si="2"/>
        <v>0</v>
      </c>
      <c r="F32" s="122">
        <f t="shared" si="2"/>
        <v>2302</v>
      </c>
      <c r="G32" s="50">
        <f t="shared" si="3"/>
        <v>0</v>
      </c>
      <c r="H32" s="51">
        <v>0</v>
      </c>
      <c r="I32" s="123"/>
      <c r="J32" s="124"/>
      <c r="K32" s="125"/>
      <c r="L32" s="125"/>
      <c r="M32" s="124"/>
      <c r="N32" s="124"/>
      <c r="O32" s="124"/>
      <c r="P32" s="126">
        <f>P33</f>
        <v>0</v>
      </c>
      <c r="Q32" s="127" t="s">
        <v>13</v>
      </c>
      <c r="S32" s="44"/>
    </row>
    <row r="33" spans="1:21" s="43" customFormat="1" ht="17.100000000000001" hidden="1" customHeight="1">
      <c r="A33" s="56"/>
      <c r="B33" s="62"/>
      <c r="C33" s="128" t="s">
        <v>98</v>
      </c>
      <c r="D33" s="82">
        <v>0</v>
      </c>
      <c r="E33" s="129">
        <f>+P33/1000</f>
        <v>0</v>
      </c>
      <c r="F33" s="63">
        <v>2302</v>
      </c>
      <c r="G33" s="50">
        <f t="shared" si="3"/>
        <v>0</v>
      </c>
      <c r="H33" s="51">
        <v>0</v>
      </c>
      <c r="I33" s="64" t="s">
        <v>428</v>
      </c>
      <c r="J33" s="10">
        <v>0</v>
      </c>
      <c r="K33" s="13" t="s">
        <v>13</v>
      </c>
      <c r="L33" s="12" t="s">
        <v>20</v>
      </c>
      <c r="M33" s="13">
        <v>1</v>
      </c>
      <c r="N33" s="13" t="s">
        <v>27</v>
      </c>
      <c r="O33" s="13" t="s">
        <v>19</v>
      </c>
      <c r="P33" s="10">
        <f>J33*M33</f>
        <v>0</v>
      </c>
      <c r="Q33" s="1" t="s">
        <v>13</v>
      </c>
      <c r="S33" s="44"/>
    </row>
    <row r="34" spans="1:21" s="43" customFormat="1" ht="18.95" customHeight="1">
      <c r="A34" s="130" t="s">
        <v>126</v>
      </c>
      <c r="B34" s="511" t="s">
        <v>26</v>
      </c>
      <c r="C34" s="512"/>
      <c r="D34" s="72">
        <f t="shared" ref="D34:F35" si="4">SUM(D35)</f>
        <v>205000</v>
      </c>
      <c r="E34" s="73">
        <f t="shared" si="4"/>
        <v>75000</v>
      </c>
      <c r="F34" s="111">
        <f t="shared" si="4"/>
        <v>56700</v>
      </c>
      <c r="G34" s="75">
        <f t="shared" si="3"/>
        <v>-130000</v>
      </c>
      <c r="H34" s="76">
        <f>+G34/D34*100</f>
        <v>-63.414634146341463</v>
      </c>
      <c r="I34" s="131"/>
      <c r="J34" s="131"/>
      <c r="K34" s="132"/>
      <c r="L34" s="132"/>
      <c r="M34" s="131"/>
      <c r="N34" s="131"/>
      <c r="O34" s="131"/>
      <c r="P34" s="79">
        <f>P35</f>
        <v>75000000</v>
      </c>
      <c r="Q34" s="80" t="s">
        <v>13</v>
      </c>
      <c r="S34" s="44"/>
    </row>
    <row r="35" spans="1:21" s="43" customFormat="1" ht="17.100000000000001" customHeight="1">
      <c r="A35" s="56"/>
      <c r="B35" s="118" t="s">
        <v>126</v>
      </c>
      <c r="C35" s="133" t="s">
        <v>43</v>
      </c>
      <c r="D35" s="120">
        <f>D36</f>
        <v>205000</v>
      </c>
      <c r="E35" s="121">
        <f t="shared" si="4"/>
        <v>75000</v>
      </c>
      <c r="F35" s="122">
        <f t="shared" si="4"/>
        <v>56700</v>
      </c>
      <c r="G35" s="50">
        <f t="shared" si="3"/>
        <v>-130000</v>
      </c>
      <c r="H35" s="51">
        <f>+G35/D35*100</f>
        <v>-63.414634146341463</v>
      </c>
      <c r="I35" s="134"/>
      <c r="J35" s="77"/>
      <c r="K35" s="78"/>
      <c r="L35" s="78"/>
      <c r="M35" s="77"/>
      <c r="N35" s="77"/>
      <c r="O35" s="77"/>
      <c r="P35" s="135">
        <f>SUM(P36)</f>
        <v>75000000</v>
      </c>
      <c r="Q35" s="136" t="s">
        <v>13</v>
      </c>
      <c r="S35" s="44"/>
    </row>
    <row r="36" spans="1:21" s="43" customFormat="1" ht="17.100000000000001" customHeight="1">
      <c r="A36" s="56"/>
      <c r="B36" s="81"/>
      <c r="C36" s="508" t="s">
        <v>175</v>
      </c>
      <c r="D36" s="491">
        <v>205000</v>
      </c>
      <c r="E36" s="494">
        <f>+P36/1000</f>
        <v>75000</v>
      </c>
      <c r="F36" s="497">
        <v>56700</v>
      </c>
      <c r="G36" s="539">
        <f t="shared" si="3"/>
        <v>-130000</v>
      </c>
      <c r="H36" s="505">
        <f>+G36/D36*100</f>
        <v>-63.414634146341463</v>
      </c>
      <c r="I36" s="137"/>
      <c r="J36" s="11"/>
      <c r="K36" s="13"/>
      <c r="L36" s="13"/>
      <c r="M36" s="11" t="s">
        <v>60</v>
      </c>
      <c r="N36" s="11"/>
      <c r="O36" s="11"/>
      <c r="P36" s="86">
        <f>SUM(P37:P38)</f>
        <v>75000000</v>
      </c>
      <c r="Q36" s="1" t="s">
        <v>13</v>
      </c>
      <c r="S36" s="44"/>
    </row>
    <row r="37" spans="1:21" s="43" customFormat="1" ht="17.100000000000001" customHeight="1">
      <c r="A37" s="56"/>
      <c r="B37" s="81"/>
      <c r="C37" s="509"/>
      <c r="D37" s="492"/>
      <c r="E37" s="495"/>
      <c r="F37" s="498"/>
      <c r="G37" s="540"/>
      <c r="H37" s="506"/>
      <c r="I37" s="64" t="s">
        <v>350</v>
      </c>
      <c r="J37" s="70">
        <v>75000000</v>
      </c>
      <c r="K37" s="13" t="s">
        <v>13</v>
      </c>
      <c r="L37" s="12" t="s">
        <v>20</v>
      </c>
      <c r="M37" s="13">
        <v>1</v>
      </c>
      <c r="N37" s="13" t="s">
        <v>27</v>
      </c>
      <c r="O37" s="13" t="s">
        <v>19</v>
      </c>
      <c r="P37" s="70">
        <f>+M37*J37</f>
        <v>75000000</v>
      </c>
      <c r="Q37" s="1" t="s">
        <v>13</v>
      </c>
      <c r="S37" s="44"/>
    </row>
    <row r="38" spans="1:21" s="43" customFormat="1" ht="17.100000000000001" customHeight="1">
      <c r="A38" s="56"/>
      <c r="B38" s="81"/>
      <c r="C38" s="510"/>
      <c r="D38" s="493"/>
      <c r="E38" s="496"/>
      <c r="F38" s="138"/>
      <c r="G38" s="541"/>
      <c r="H38" s="507"/>
      <c r="I38" s="139" t="s">
        <v>185</v>
      </c>
      <c r="J38" s="70">
        <v>0</v>
      </c>
      <c r="K38" s="13" t="s">
        <v>13</v>
      </c>
      <c r="L38" s="12" t="s">
        <v>20</v>
      </c>
      <c r="M38" s="13">
        <v>1</v>
      </c>
      <c r="N38" s="13" t="s">
        <v>27</v>
      </c>
      <c r="O38" s="13" t="s">
        <v>19</v>
      </c>
      <c r="P38" s="70">
        <f>+M38*J38</f>
        <v>0</v>
      </c>
      <c r="Q38" s="1" t="s">
        <v>13</v>
      </c>
      <c r="S38" s="44"/>
    </row>
    <row r="39" spans="1:21" s="43" customFormat="1" ht="18.95" customHeight="1">
      <c r="A39" s="71" t="s">
        <v>23</v>
      </c>
      <c r="B39" s="512" t="s">
        <v>26</v>
      </c>
      <c r="C39" s="520"/>
      <c r="D39" s="72">
        <f>+D40+D58</f>
        <v>1507308</v>
      </c>
      <c r="E39" s="73">
        <f>+E40+E58</f>
        <v>1415330</v>
      </c>
      <c r="F39" s="74">
        <f>+F40+F58</f>
        <v>1336159</v>
      </c>
      <c r="G39" s="75">
        <f>E39-D39</f>
        <v>-91978</v>
      </c>
      <c r="H39" s="76">
        <f>+G39/D39*100</f>
        <v>-6.1021370549350227</v>
      </c>
      <c r="I39" s="140"/>
      <c r="J39" s="140"/>
      <c r="K39" s="141"/>
      <c r="L39" s="142"/>
      <c r="M39" s="140"/>
      <c r="N39" s="140"/>
      <c r="O39" s="140"/>
      <c r="P39" s="143">
        <f>SUM(P40,P58)</f>
        <v>1415330000</v>
      </c>
      <c r="Q39" s="144" t="s">
        <v>13</v>
      </c>
      <c r="S39" s="44"/>
    </row>
    <row r="40" spans="1:21" s="43" customFormat="1" ht="17.100000000000001" customHeight="1">
      <c r="A40" s="56"/>
      <c r="B40" s="57" t="s">
        <v>38</v>
      </c>
      <c r="C40" s="81" t="s">
        <v>43</v>
      </c>
      <c r="D40" s="82">
        <f>SUM(D41:D54)</f>
        <v>894148</v>
      </c>
      <c r="E40" s="129">
        <f>SUM(E41:E57)</f>
        <v>784970</v>
      </c>
      <c r="F40" s="138">
        <f>SUM(F41:F54)</f>
        <v>711605</v>
      </c>
      <c r="G40" s="50">
        <f>E40-D40</f>
        <v>-109178</v>
      </c>
      <c r="H40" s="51">
        <f>+G40/D40*100</f>
        <v>-12.21028286145023</v>
      </c>
      <c r="I40" s="145"/>
      <c r="J40" s="145"/>
      <c r="K40" s="146"/>
      <c r="L40" s="90"/>
      <c r="M40" s="145"/>
      <c r="N40" s="145"/>
      <c r="O40" s="145"/>
      <c r="P40" s="147">
        <f>SUM(P41,P43,P48,P53)</f>
        <v>784970000</v>
      </c>
      <c r="Q40" s="93" t="s">
        <v>13</v>
      </c>
      <c r="S40" s="44"/>
    </row>
    <row r="41" spans="1:21" s="43" customFormat="1" ht="17.100000000000001" customHeight="1">
      <c r="A41" s="56"/>
      <c r="B41" s="57" t="s">
        <v>23</v>
      </c>
      <c r="C41" s="488" t="s">
        <v>365</v>
      </c>
      <c r="D41" s="491">
        <v>357650</v>
      </c>
      <c r="E41" s="494">
        <f>P41/1000</f>
        <v>357650</v>
      </c>
      <c r="F41" s="497">
        <v>480000</v>
      </c>
      <c r="G41" s="481">
        <f>+E41-D41</f>
        <v>0</v>
      </c>
      <c r="H41" s="484">
        <f>+G41/D41*100</f>
        <v>0</v>
      </c>
      <c r="I41" s="148"/>
      <c r="J41" s="149"/>
      <c r="K41" s="150"/>
      <c r="L41" s="151"/>
      <c r="M41" s="151" t="s">
        <v>60</v>
      </c>
      <c r="N41" s="151"/>
      <c r="O41" s="151"/>
      <c r="P41" s="149">
        <f>SUM(P42:P42)</f>
        <v>357650000</v>
      </c>
      <c r="Q41" s="152" t="s">
        <v>13</v>
      </c>
      <c r="S41" s="44"/>
    </row>
    <row r="42" spans="1:21" s="43" customFormat="1" ht="17.100000000000001" customHeight="1">
      <c r="A42" s="56"/>
      <c r="B42" s="62"/>
      <c r="C42" s="509"/>
      <c r="D42" s="492"/>
      <c r="E42" s="495"/>
      <c r="F42" s="499"/>
      <c r="G42" s="482"/>
      <c r="H42" s="485"/>
      <c r="I42" s="153" t="s">
        <v>138</v>
      </c>
      <c r="J42" s="154">
        <v>178825000</v>
      </c>
      <c r="K42" s="90" t="s">
        <v>13</v>
      </c>
      <c r="L42" s="91" t="s">
        <v>20</v>
      </c>
      <c r="M42" s="90">
        <v>2</v>
      </c>
      <c r="N42" s="90" t="s">
        <v>27</v>
      </c>
      <c r="O42" s="92" t="s">
        <v>19</v>
      </c>
      <c r="P42" s="89">
        <f>SUM(J42*M42)</f>
        <v>357650000</v>
      </c>
      <c r="Q42" s="93" t="s">
        <v>13</v>
      </c>
      <c r="S42" s="44"/>
    </row>
    <row r="43" spans="1:21" s="43" customFormat="1" ht="17.100000000000001" customHeight="1">
      <c r="A43" s="56"/>
      <c r="B43" s="62"/>
      <c r="C43" s="488" t="s">
        <v>364</v>
      </c>
      <c r="D43" s="491">
        <v>51320</v>
      </c>
      <c r="E43" s="494">
        <f>P43/1000</f>
        <v>51320</v>
      </c>
      <c r="F43" s="497">
        <v>79390</v>
      </c>
      <c r="G43" s="481">
        <f>+E43-D43</f>
        <v>0</v>
      </c>
      <c r="H43" s="484">
        <f>+G43/D43*100</f>
        <v>0</v>
      </c>
      <c r="I43" s="155"/>
      <c r="J43" s="60"/>
      <c r="K43" s="61"/>
      <c r="L43" s="61"/>
      <c r="M43" s="487" t="s">
        <v>60</v>
      </c>
      <c r="N43" s="487"/>
      <c r="O43" s="487"/>
      <c r="P43" s="60">
        <f>SUM(P44:P47)</f>
        <v>51320000</v>
      </c>
      <c r="Q43" s="55" t="s">
        <v>13</v>
      </c>
      <c r="S43" s="44"/>
    </row>
    <row r="44" spans="1:21" s="43" customFormat="1" ht="17.100000000000001" customHeight="1">
      <c r="A44" s="56"/>
      <c r="B44" s="62"/>
      <c r="C44" s="509"/>
      <c r="D44" s="492"/>
      <c r="E44" s="495"/>
      <c r="F44" s="498"/>
      <c r="G44" s="482"/>
      <c r="H44" s="485"/>
      <c r="I44" s="156" t="s">
        <v>402</v>
      </c>
      <c r="J44" s="157">
        <v>3500000</v>
      </c>
      <c r="K44" s="158" t="s">
        <v>13</v>
      </c>
      <c r="L44" s="159" t="s">
        <v>20</v>
      </c>
      <c r="M44" s="158">
        <v>12</v>
      </c>
      <c r="N44" s="158" t="s">
        <v>17</v>
      </c>
      <c r="O44" s="160" t="s">
        <v>19</v>
      </c>
      <c r="P44" s="157">
        <f>SUM(J44*M44)</f>
        <v>42000000</v>
      </c>
      <c r="Q44" s="161" t="s">
        <v>13</v>
      </c>
      <c r="R44" s="44"/>
      <c r="S44" s="162"/>
      <c r="T44" s="162"/>
    </row>
    <row r="45" spans="1:21" s="43" customFormat="1" ht="17.100000000000001" customHeight="1">
      <c r="A45" s="56"/>
      <c r="B45" s="62"/>
      <c r="C45" s="509"/>
      <c r="D45" s="492"/>
      <c r="E45" s="495"/>
      <c r="F45" s="138"/>
      <c r="G45" s="482"/>
      <c r="H45" s="485"/>
      <c r="I45" s="153" t="s">
        <v>423</v>
      </c>
      <c r="J45" s="89">
        <v>600000</v>
      </c>
      <c r="K45" s="90" t="s">
        <v>13</v>
      </c>
      <c r="L45" s="91" t="s">
        <v>20</v>
      </c>
      <c r="M45" s="90">
        <v>12</v>
      </c>
      <c r="N45" s="90" t="s">
        <v>17</v>
      </c>
      <c r="O45" s="92" t="s">
        <v>19</v>
      </c>
      <c r="P45" s="89">
        <f>SUM(J45*M45)</f>
        <v>7200000</v>
      </c>
      <c r="Q45" s="93" t="s">
        <v>13</v>
      </c>
      <c r="R45" s="44"/>
      <c r="S45" s="162"/>
      <c r="T45" s="162"/>
    </row>
    <row r="46" spans="1:21" s="43" customFormat="1" ht="17.100000000000001" customHeight="1">
      <c r="A46" s="56"/>
      <c r="B46" s="62"/>
      <c r="C46" s="509"/>
      <c r="D46" s="492"/>
      <c r="E46" s="495"/>
      <c r="F46" s="138"/>
      <c r="G46" s="482"/>
      <c r="H46" s="485"/>
      <c r="I46" s="153" t="s">
        <v>425</v>
      </c>
      <c r="J46" s="89">
        <v>1000000</v>
      </c>
      <c r="K46" s="90" t="s">
        <v>13</v>
      </c>
      <c r="L46" s="91" t="s">
        <v>20</v>
      </c>
      <c r="M46" s="90">
        <v>2</v>
      </c>
      <c r="N46" s="90" t="s">
        <v>27</v>
      </c>
      <c r="O46" s="92" t="s">
        <v>19</v>
      </c>
      <c r="P46" s="89">
        <f>SUM(J46*M46)</f>
        <v>2000000</v>
      </c>
      <c r="Q46" s="93" t="s">
        <v>13</v>
      </c>
      <c r="R46" s="163"/>
      <c r="S46" s="164"/>
      <c r="T46" s="164"/>
      <c r="U46" s="165"/>
    </row>
    <row r="47" spans="1:21" s="43" customFormat="1" ht="17.100000000000001" customHeight="1">
      <c r="A47" s="56"/>
      <c r="B47" s="62"/>
      <c r="C47" s="510"/>
      <c r="D47" s="493"/>
      <c r="E47" s="496"/>
      <c r="F47" s="166"/>
      <c r="G47" s="483"/>
      <c r="H47" s="486"/>
      <c r="I47" s="167" t="s">
        <v>442</v>
      </c>
      <c r="J47" s="109">
        <v>10000</v>
      </c>
      <c r="K47" s="106" t="s">
        <v>13</v>
      </c>
      <c r="L47" s="107" t="s">
        <v>20</v>
      </c>
      <c r="M47" s="106">
        <v>12</v>
      </c>
      <c r="N47" s="106" t="s">
        <v>27</v>
      </c>
      <c r="O47" s="108" t="s">
        <v>19</v>
      </c>
      <c r="P47" s="109">
        <f>SUM(J47*M47)</f>
        <v>120000</v>
      </c>
      <c r="Q47" s="110" t="s">
        <v>13</v>
      </c>
      <c r="R47" s="163"/>
      <c r="S47" s="164"/>
      <c r="T47" s="165"/>
      <c r="U47" s="165"/>
    </row>
    <row r="48" spans="1:21" s="43" customFormat="1" ht="17.100000000000001" customHeight="1">
      <c r="A48" s="56"/>
      <c r="B48" s="62"/>
      <c r="C48" s="508" t="s">
        <v>133</v>
      </c>
      <c r="D48" s="491">
        <v>279178</v>
      </c>
      <c r="E48" s="494">
        <f>+P48/1000</f>
        <v>170000</v>
      </c>
      <c r="F48" s="497">
        <v>90435</v>
      </c>
      <c r="G48" s="481">
        <f>+E48-D48</f>
        <v>-109178</v>
      </c>
      <c r="H48" s="484">
        <f>+G48/D48*100</f>
        <v>-39.106949688012662</v>
      </c>
      <c r="I48" s="148"/>
      <c r="J48" s="168"/>
      <c r="K48" s="151"/>
      <c r="L48" s="151"/>
      <c r="M48" s="500" t="s">
        <v>60</v>
      </c>
      <c r="N48" s="500"/>
      <c r="O48" s="500"/>
      <c r="P48" s="168">
        <f>SUM(P49:P52)</f>
        <v>170000000</v>
      </c>
      <c r="Q48" s="152" t="s">
        <v>13</v>
      </c>
      <c r="R48" s="165"/>
      <c r="S48" s="164"/>
      <c r="T48" s="165"/>
      <c r="U48" s="165"/>
    </row>
    <row r="49" spans="1:23" s="43" customFormat="1" ht="17.100000000000001" customHeight="1">
      <c r="A49" s="56"/>
      <c r="B49" s="62"/>
      <c r="C49" s="509"/>
      <c r="D49" s="492"/>
      <c r="E49" s="495"/>
      <c r="F49" s="498"/>
      <c r="G49" s="482"/>
      <c r="H49" s="485"/>
      <c r="I49" s="153" t="s">
        <v>337</v>
      </c>
      <c r="J49" s="89">
        <v>12500000</v>
      </c>
      <c r="K49" s="90" t="s">
        <v>13</v>
      </c>
      <c r="L49" s="91" t="s">
        <v>20</v>
      </c>
      <c r="M49" s="90">
        <v>12</v>
      </c>
      <c r="N49" s="90" t="s">
        <v>17</v>
      </c>
      <c r="O49" s="92" t="s">
        <v>19</v>
      </c>
      <c r="P49" s="89">
        <f>SUM(J49*M49)</f>
        <v>150000000</v>
      </c>
      <c r="Q49" s="93" t="s">
        <v>13</v>
      </c>
      <c r="R49" s="164"/>
      <c r="S49" s="164"/>
      <c r="T49" s="165"/>
      <c r="U49" s="165"/>
    </row>
    <row r="50" spans="1:23" s="43" customFormat="1" ht="17.100000000000001" customHeight="1">
      <c r="A50" s="56"/>
      <c r="B50" s="62"/>
      <c r="C50" s="509"/>
      <c r="D50" s="492"/>
      <c r="E50" s="495"/>
      <c r="F50" s="138"/>
      <c r="G50" s="482"/>
      <c r="H50" s="485"/>
      <c r="I50" s="153" t="s">
        <v>427</v>
      </c>
      <c r="J50" s="89">
        <v>10000000</v>
      </c>
      <c r="K50" s="90" t="s">
        <v>13</v>
      </c>
      <c r="L50" s="91" t="s">
        <v>20</v>
      </c>
      <c r="M50" s="90">
        <v>2</v>
      </c>
      <c r="N50" s="90" t="s">
        <v>27</v>
      </c>
      <c r="O50" s="92" t="s">
        <v>39</v>
      </c>
      <c r="P50" s="89">
        <f>SUM(J50*M50)</f>
        <v>20000000</v>
      </c>
      <c r="Q50" s="93" t="s">
        <v>13</v>
      </c>
      <c r="R50" s="502"/>
      <c r="S50" s="503"/>
      <c r="T50" s="503"/>
      <c r="U50" s="503"/>
    </row>
    <row r="51" spans="1:23" s="43" customFormat="1" ht="17.100000000000001" customHeight="1">
      <c r="A51" s="56"/>
      <c r="B51" s="62"/>
      <c r="C51" s="509"/>
      <c r="D51" s="492"/>
      <c r="E51" s="495"/>
      <c r="F51" s="138"/>
      <c r="G51" s="482"/>
      <c r="H51" s="485"/>
      <c r="I51" s="153" t="s">
        <v>384</v>
      </c>
      <c r="J51" s="89"/>
      <c r="K51" s="90" t="s">
        <v>13</v>
      </c>
      <c r="L51" s="91" t="s">
        <v>20</v>
      </c>
      <c r="M51" s="90"/>
      <c r="N51" s="90" t="s">
        <v>27</v>
      </c>
      <c r="O51" s="92" t="s">
        <v>39</v>
      </c>
      <c r="P51" s="89">
        <f>SUM(J51*M51)</f>
        <v>0</v>
      </c>
      <c r="Q51" s="93" t="s">
        <v>13</v>
      </c>
      <c r="R51" s="169"/>
      <c r="S51" s="170"/>
      <c r="T51" s="170"/>
      <c r="U51" s="170"/>
    </row>
    <row r="52" spans="1:23" s="43" customFormat="1" ht="17.100000000000001" customHeight="1">
      <c r="A52" s="56"/>
      <c r="B52" s="62"/>
      <c r="C52" s="510"/>
      <c r="D52" s="493"/>
      <c r="E52" s="496"/>
      <c r="F52" s="166"/>
      <c r="G52" s="483"/>
      <c r="H52" s="486"/>
      <c r="I52" s="167" t="s">
        <v>412</v>
      </c>
      <c r="J52" s="109">
        <v>0</v>
      </c>
      <c r="K52" s="90" t="s">
        <v>13</v>
      </c>
      <c r="L52" s="91" t="s">
        <v>20</v>
      </c>
      <c r="M52" s="90"/>
      <c r="N52" s="90" t="s">
        <v>27</v>
      </c>
      <c r="O52" s="92" t="s">
        <v>39</v>
      </c>
      <c r="P52" s="89">
        <f>SUM(J52*M52)</f>
        <v>0</v>
      </c>
      <c r="Q52" s="93" t="s">
        <v>13</v>
      </c>
      <c r="R52" s="169"/>
      <c r="S52" s="170"/>
      <c r="T52" s="170"/>
      <c r="U52" s="170"/>
    </row>
    <row r="53" spans="1:23" s="43" customFormat="1" ht="17.100000000000001" customHeight="1">
      <c r="A53" s="33"/>
      <c r="B53" s="57"/>
      <c r="C53" s="508" t="s">
        <v>195</v>
      </c>
      <c r="D53" s="491">
        <v>206000</v>
      </c>
      <c r="E53" s="526">
        <f>(P53/1000)</f>
        <v>206000</v>
      </c>
      <c r="F53" s="171">
        <v>61780</v>
      </c>
      <c r="G53" s="481">
        <f>+E53-D53</f>
        <v>0</v>
      </c>
      <c r="H53" s="484">
        <f>G53/D53*100</f>
        <v>0</v>
      </c>
      <c r="I53" s="172"/>
      <c r="J53" s="149"/>
      <c r="K53" s="151"/>
      <c r="L53" s="151"/>
      <c r="M53" s="500" t="s">
        <v>60</v>
      </c>
      <c r="N53" s="500"/>
      <c r="O53" s="500"/>
      <c r="P53" s="149">
        <f>SUM(P54:P57)</f>
        <v>206000000</v>
      </c>
      <c r="Q53" s="152" t="s">
        <v>13</v>
      </c>
      <c r="R53" s="165"/>
      <c r="S53" s="163"/>
      <c r="T53" s="165"/>
      <c r="U53" s="165"/>
    </row>
    <row r="54" spans="1:23" s="43" customFormat="1" ht="17.100000000000001" customHeight="1">
      <c r="A54" s="33"/>
      <c r="B54" s="57"/>
      <c r="C54" s="509"/>
      <c r="D54" s="492"/>
      <c r="E54" s="527"/>
      <c r="F54" s="138"/>
      <c r="G54" s="482"/>
      <c r="H54" s="485"/>
      <c r="I54" s="153" t="s">
        <v>327</v>
      </c>
      <c r="J54" s="89">
        <v>100000000</v>
      </c>
      <c r="K54" s="90" t="s">
        <v>13</v>
      </c>
      <c r="L54" s="91" t="s">
        <v>20</v>
      </c>
      <c r="M54" s="90">
        <v>1</v>
      </c>
      <c r="N54" s="90" t="s">
        <v>27</v>
      </c>
      <c r="O54" s="92" t="s">
        <v>19</v>
      </c>
      <c r="P54" s="89">
        <f>SUM(J54*M54)</f>
        <v>100000000</v>
      </c>
      <c r="Q54" s="93" t="s">
        <v>13</v>
      </c>
      <c r="S54" s="162"/>
    </row>
    <row r="55" spans="1:23" s="43" customFormat="1" ht="17.100000000000001" customHeight="1">
      <c r="A55" s="33"/>
      <c r="B55" s="57"/>
      <c r="C55" s="509"/>
      <c r="D55" s="492"/>
      <c r="E55" s="527"/>
      <c r="F55" s="138"/>
      <c r="G55" s="482"/>
      <c r="H55" s="485"/>
      <c r="I55" s="153" t="s">
        <v>362</v>
      </c>
      <c r="J55" s="89">
        <v>10000000</v>
      </c>
      <c r="K55" s="90" t="s">
        <v>13</v>
      </c>
      <c r="L55" s="91" t="s">
        <v>20</v>
      </c>
      <c r="M55" s="90">
        <v>1</v>
      </c>
      <c r="N55" s="90" t="s">
        <v>27</v>
      </c>
      <c r="O55" s="92" t="s">
        <v>19</v>
      </c>
      <c r="P55" s="89">
        <f>SUM(J55*M55)</f>
        <v>10000000</v>
      </c>
      <c r="Q55" s="93" t="s">
        <v>13</v>
      </c>
      <c r="S55" s="162"/>
    </row>
    <row r="56" spans="1:23" s="43" customFormat="1" ht="17.100000000000001" customHeight="1">
      <c r="A56" s="56"/>
      <c r="B56" s="62"/>
      <c r="C56" s="509"/>
      <c r="D56" s="492"/>
      <c r="E56" s="527"/>
      <c r="F56" s="138"/>
      <c r="G56" s="482"/>
      <c r="H56" s="485"/>
      <c r="I56" s="88" t="s">
        <v>291</v>
      </c>
      <c r="J56" s="89">
        <v>20000000</v>
      </c>
      <c r="K56" s="90" t="s">
        <v>13</v>
      </c>
      <c r="L56" s="91" t="s">
        <v>20</v>
      </c>
      <c r="M56" s="90">
        <v>3</v>
      </c>
      <c r="N56" s="90" t="s">
        <v>27</v>
      </c>
      <c r="O56" s="92" t="s">
        <v>19</v>
      </c>
      <c r="P56" s="89">
        <f>SUM(J56*M56)</f>
        <v>60000000</v>
      </c>
      <c r="Q56" s="93" t="s">
        <v>13</v>
      </c>
      <c r="R56" s="43" t="s">
        <v>0</v>
      </c>
      <c r="S56" s="162"/>
    </row>
    <row r="57" spans="1:23" s="43" customFormat="1" ht="17.100000000000001" customHeight="1">
      <c r="A57" s="173"/>
      <c r="B57" s="174"/>
      <c r="C57" s="513"/>
      <c r="D57" s="514"/>
      <c r="E57" s="528"/>
      <c r="F57" s="175"/>
      <c r="G57" s="501"/>
      <c r="H57" s="504"/>
      <c r="I57" s="176" t="s">
        <v>446</v>
      </c>
      <c r="J57" s="177">
        <v>9000000</v>
      </c>
      <c r="K57" s="178" t="s">
        <v>13</v>
      </c>
      <c r="L57" s="179" t="s">
        <v>20</v>
      </c>
      <c r="M57" s="178">
        <v>4</v>
      </c>
      <c r="N57" s="178" t="s">
        <v>27</v>
      </c>
      <c r="O57" s="180" t="s">
        <v>19</v>
      </c>
      <c r="P57" s="177">
        <f>SUM(J57*M57)</f>
        <v>36000000</v>
      </c>
      <c r="Q57" s="181" t="s">
        <v>13</v>
      </c>
      <c r="S57" s="162"/>
    </row>
    <row r="58" spans="1:23" ht="17.100000000000001" customHeight="1">
      <c r="A58" s="33" t="s">
        <v>23</v>
      </c>
      <c r="B58" s="57" t="s">
        <v>40</v>
      </c>
      <c r="C58" s="81" t="s">
        <v>43</v>
      </c>
      <c r="D58" s="82">
        <f>SUM(D59:D71)</f>
        <v>613160</v>
      </c>
      <c r="E58" s="129">
        <f>SUM(E59:E71)</f>
        <v>630360</v>
      </c>
      <c r="F58" s="138">
        <f>SUM(F59:F71)</f>
        <v>624554</v>
      </c>
      <c r="G58" s="85">
        <f>+E58-D58</f>
        <v>17200</v>
      </c>
      <c r="H58" s="182">
        <f>+G58/D58*100</f>
        <v>2.8051405832082978</v>
      </c>
      <c r="I58" s="11"/>
      <c r="J58" s="11"/>
      <c r="K58" s="13"/>
      <c r="L58" s="13"/>
      <c r="M58" s="11"/>
      <c r="N58" s="11"/>
      <c r="O58" s="11"/>
      <c r="P58" s="86">
        <f>SUM(P59,P63)</f>
        <v>630360000</v>
      </c>
      <c r="Q58" s="1" t="s">
        <v>13</v>
      </c>
      <c r="S58" s="162"/>
      <c r="T58" s="43"/>
      <c r="U58" s="43"/>
      <c r="V58" s="43"/>
      <c r="W58" s="43"/>
    </row>
    <row r="59" spans="1:23" ht="17.100000000000001" customHeight="1">
      <c r="A59" s="56"/>
      <c r="B59" s="57" t="s">
        <v>23</v>
      </c>
      <c r="C59" s="516" t="s">
        <v>162</v>
      </c>
      <c r="D59" s="491">
        <v>40600</v>
      </c>
      <c r="E59" s="494">
        <f>+P59/1000</f>
        <v>43800</v>
      </c>
      <c r="F59" s="497">
        <v>72575</v>
      </c>
      <c r="G59" s="481">
        <f>+E59-D59</f>
        <v>3200</v>
      </c>
      <c r="H59" s="505">
        <f>G59/D59*100</f>
        <v>7.8817733990147785</v>
      </c>
      <c r="I59" s="148"/>
      <c r="J59" s="168"/>
      <c r="K59" s="151"/>
      <c r="L59" s="151"/>
      <c r="M59" s="500" t="s">
        <v>60</v>
      </c>
      <c r="N59" s="500"/>
      <c r="O59" s="500"/>
      <c r="P59" s="168">
        <f>SUM(P60:P62)</f>
        <v>43800000</v>
      </c>
      <c r="Q59" s="152" t="s">
        <v>13</v>
      </c>
      <c r="S59" s="162"/>
      <c r="T59" s="43"/>
      <c r="U59" s="43"/>
      <c r="V59" s="43"/>
      <c r="W59" s="43"/>
    </row>
    <row r="60" spans="1:23" ht="17.100000000000001" customHeight="1">
      <c r="A60" s="56"/>
      <c r="B60" s="62"/>
      <c r="C60" s="516"/>
      <c r="D60" s="492"/>
      <c r="E60" s="495"/>
      <c r="F60" s="498"/>
      <c r="G60" s="482">
        <f>+D60-E60</f>
        <v>0</v>
      </c>
      <c r="H60" s="506"/>
      <c r="I60" s="153" t="s">
        <v>314</v>
      </c>
      <c r="J60" s="89">
        <v>1400000</v>
      </c>
      <c r="K60" s="90" t="s">
        <v>13</v>
      </c>
      <c r="L60" s="91" t="s">
        <v>20</v>
      </c>
      <c r="M60" s="90">
        <v>12</v>
      </c>
      <c r="N60" s="90" t="s">
        <v>17</v>
      </c>
      <c r="O60" s="92" t="s">
        <v>19</v>
      </c>
      <c r="P60" s="89">
        <f>J60*M60</f>
        <v>16800000</v>
      </c>
      <c r="Q60" s="93" t="s">
        <v>13</v>
      </c>
      <c r="S60" s="162"/>
      <c r="T60" s="43"/>
      <c r="U60" s="43"/>
      <c r="V60" s="43"/>
      <c r="W60" s="43"/>
    </row>
    <row r="61" spans="1:23" ht="17.100000000000001" customHeight="1">
      <c r="A61" s="56"/>
      <c r="B61" s="62"/>
      <c r="C61" s="516"/>
      <c r="D61" s="492"/>
      <c r="E61" s="495"/>
      <c r="F61" s="498"/>
      <c r="G61" s="482"/>
      <c r="H61" s="506"/>
      <c r="I61" s="153" t="s">
        <v>292</v>
      </c>
      <c r="J61" s="89">
        <v>100000</v>
      </c>
      <c r="K61" s="90" t="s">
        <v>13</v>
      </c>
      <c r="L61" s="91" t="s">
        <v>20</v>
      </c>
      <c r="M61" s="90">
        <v>270</v>
      </c>
      <c r="N61" s="90" t="s">
        <v>27</v>
      </c>
      <c r="O61" s="92" t="s">
        <v>19</v>
      </c>
      <c r="P61" s="89">
        <f>J61*M61</f>
        <v>27000000</v>
      </c>
      <c r="Q61" s="93" t="s">
        <v>13</v>
      </c>
      <c r="S61" s="162"/>
      <c r="T61" s="43"/>
      <c r="U61" s="43"/>
      <c r="V61" s="43"/>
      <c r="W61" s="43"/>
    </row>
    <row r="62" spans="1:23" ht="17.100000000000001" customHeight="1">
      <c r="A62" s="56"/>
      <c r="B62" s="62"/>
      <c r="C62" s="516"/>
      <c r="D62" s="492"/>
      <c r="E62" s="495"/>
      <c r="F62" s="498"/>
      <c r="G62" s="482"/>
      <c r="H62" s="507"/>
      <c r="I62" s="153" t="s">
        <v>74</v>
      </c>
      <c r="J62" s="89">
        <v>0</v>
      </c>
      <c r="K62" s="90" t="s">
        <v>13</v>
      </c>
      <c r="L62" s="91" t="s">
        <v>20</v>
      </c>
      <c r="M62" s="90">
        <v>0</v>
      </c>
      <c r="N62" s="90" t="s">
        <v>27</v>
      </c>
      <c r="O62" s="92" t="s">
        <v>19</v>
      </c>
      <c r="P62" s="89">
        <f>SUM(J62*M62)</f>
        <v>0</v>
      </c>
      <c r="Q62" s="93" t="s">
        <v>13</v>
      </c>
      <c r="S62" s="162"/>
      <c r="T62" s="43"/>
      <c r="U62" s="43"/>
      <c r="V62" s="43"/>
      <c r="W62" s="43"/>
    </row>
    <row r="63" spans="1:23" ht="17.100000000000001" customHeight="1">
      <c r="A63" s="56"/>
      <c r="B63" s="62"/>
      <c r="C63" s="515" t="s">
        <v>265</v>
      </c>
      <c r="D63" s="491">
        <v>572560</v>
      </c>
      <c r="E63" s="494">
        <f>+P63/1000</f>
        <v>586560</v>
      </c>
      <c r="F63" s="497">
        <v>551979</v>
      </c>
      <c r="G63" s="481">
        <f>+E63-D63</f>
        <v>14000</v>
      </c>
      <c r="H63" s="484">
        <f>+G63/D63*100</f>
        <v>2.4451585859997205</v>
      </c>
      <c r="I63" s="148"/>
      <c r="J63" s="168"/>
      <c r="K63" s="151"/>
      <c r="L63" s="151"/>
      <c r="M63" s="151" t="s">
        <v>60</v>
      </c>
      <c r="N63" s="151"/>
      <c r="O63" s="151"/>
      <c r="P63" s="168">
        <f>SUM(P64:P71)</f>
        <v>586560000</v>
      </c>
      <c r="Q63" s="152" t="s">
        <v>13</v>
      </c>
      <c r="S63" s="162"/>
      <c r="T63" s="162"/>
      <c r="U63" s="43"/>
      <c r="V63" s="43"/>
      <c r="W63" s="43"/>
    </row>
    <row r="64" spans="1:23" ht="17.100000000000001" customHeight="1">
      <c r="A64" s="56"/>
      <c r="B64" s="62"/>
      <c r="C64" s="516"/>
      <c r="D64" s="492"/>
      <c r="E64" s="495"/>
      <c r="F64" s="498"/>
      <c r="G64" s="482">
        <f>+D64-E64</f>
        <v>0</v>
      </c>
      <c r="H64" s="485" t="e">
        <f>+G64/D64*100</f>
        <v>#DIV/0!</v>
      </c>
      <c r="I64" s="153" t="s">
        <v>239</v>
      </c>
      <c r="J64" s="89">
        <v>20000000</v>
      </c>
      <c r="K64" s="90" t="s">
        <v>13</v>
      </c>
      <c r="L64" s="91" t="s">
        <v>20</v>
      </c>
      <c r="M64" s="90">
        <v>12</v>
      </c>
      <c r="N64" s="90" t="s">
        <v>17</v>
      </c>
      <c r="O64" s="92" t="s">
        <v>19</v>
      </c>
      <c r="P64" s="89">
        <f>J64*M64</f>
        <v>240000000</v>
      </c>
      <c r="Q64" s="93" t="s">
        <v>13</v>
      </c>
      <c r="S64" s="162"/>
      <c r="T64" s="43"/>
      <c r="U64" s="43"/>
      <c r="V64" s="43"/>
      <c r="W64" s="43"/>
    </row>
    <row r="65" spans="1:23" ht="17.100000000000001" customHeight="1">
      <c r="A65" s="56"/>
      <c r="B65" s="62"/>
      <c r="C65" s="508"/>
      <c r="D65" s="492"/>
      <c r="E65" s="495"/>
      <c r="F65" s="498"/>
      <c r="G65" s="482"/>
      <c r="H65" s="485" t="e">
        <f>+G65/D65*100</f>
        <v>#DIV/0!</v>
      </c>
      <c r="I65" s="153" t="s">
        <v>48</v>
      </c>
      <c r="J65" s="89">
        <v>23200000</v>
      </c>
      <c r="K65" s="90" t="s">
        <v>13</v>
      </c>
      <c r="L65" s="91" t="s">
        <v>20</v>
      </c>
      <c r="M65" s="90">
        <v>12</v>
      </c>
      <c r="N65" s="90" t="s">
        <v>17</v>
      </c>
      <c r="O65" s="92" t="s">
        <v>19</v>
      </c>
      <c r="P65" s="89">
        <f>SUM(J65*M65)</f>
        <v>278400000</v>
      </c>
      <c r="Q65" s="93" t="s">
        <v>13</v>
      </c>
      <c r="S65" s="162"/>
      <c r="T65" s="43"/>
      <c r="U65" s="43"/>
      <c r="V65" s="43"/>
      <c r="W65" s="43"/>
    </row>
    <row r="66" spans="1:23" ht="17.100000000000001" customHeight="1">
      <c r="A66" s="56"/>
      <c r="B66" s="62"/>
      <c r="C66" s="508"/>
      <c r="D66" s="492"/>
      <c r="E66" s="495"/>
      <c r="F66" s="498"/>
      <c r="G66" s="482"/>
      <c r="H66" s="485"/>
      <c r="I66" s="145" t="s">
        <v>372</v>
      </c>
      <c r="J66" s="89">
        <v>14000000</v>
      </c>
      <c r="K66" s="90" t="s">
        <v>13</v>
      </c>
      <c r="L66" s="91" t="s">
        <v>20</v>
      </c>
      <c r="M66" s="90">
        <v>1</v>
      </c>
      <c r="N66" s="90" t="s">
        <v>27</v>
      </c>
      <c r="O66" s="92" t="s">
        <v>19</v>
      </c>
      <c r="P66" s="89">
        <f>SUM(J66*M66)</f>
        <v>14000000</v>
      </c>
      <c r="Q66" s="93" t="s">
        <v>13</v>
      </c>
      <c r="S66" s="162"/>
      <c r="T66" s="43"/>
      <c r="U66" s="43"/>
      <c r="V66" s="43"/>
      <c r="W66" s="43"/>
    </row>
    <row r="67" spans="1:23" ht="17.100000000000001" customHeight="1">
      <c r="A67" s="56"/>
      <c r="B67" s="62"/>
      <c r="C67" s="508"/>
      <c r="D67" s="492"/>
      <c r="E67" s="495"/>
      <c r="F67" s="498"/>
      <c r="G67" s="482"/>
      <c r="H67" s="485"/>
      <c r="I67" s="145" t="s">
        <v>368</v>
      </c>
      <c r="J67" s="89">
        <v>7000000</v>
      </c>
      <c r="K67" s="90" t="s">
        <v>13</v>
      </c>
      <c r="L67" s="91" t="s">
        <v>20</v>
      </c>
      <c r="M67" s="90">
        <v>2</v>
      </c>
      <c r="N67" s="90" t="s">
        <v>27</v>
      </c>
      <c r="O67" s="92" t="s">
        <v>19</v>
      </c>
      <c r="P67" s="89">
        <f>SUM(J67*M67)</f>
        <v>14000000</v>
      </c>
      <c r="Q67" s="93" t="s">
        <v>13</v>
      </c>
      <c r="S67" s="162"/>
      <c r="T67" s="43"/>
      <c r="U67" s="43"/>
      <c r="V67" s="43"/>
      <c r="W67" s="43"/>
    </row>
    <row r="68" spans="1:23" ht="17.100000000000001" customHeight="1">
      <c r="A68" s="56"/>
      <c r="B68" s="62"/>
      <c r="C68" s="508"/>
      <c r="D68" s="492"/>
      <c r="E68" s="495"/>
      <c r="F68" s="498"/>
      <c r="G68" s="482"/>
      <c r="H68" s="485"/>
      <c r="I68" s="153" t="s">
        <v>157</v>
      </c>
      <c r="J68" s="89">
        <v>1300000</v>
      </c>
      <c r="K68" s="90" t="s">
        <v>13</v>
      </c>
      <c r="L68" s="91" t="s">
        <v>20</v>
      </c>
      <c r="M68" s="90">
        <v>12</v>
      </c>
      <c r="N68" s="90" t="s">
        <v>27</v>
      </c>
      <c r="O68" s="92" t="s">
        <v>19</v>
      </c>
      <c r="P68" s="89">
        <f>SUM(J68*M68)</f>
        <v>15600000</v>
      </c>
      <c r="Q68" s="183" t="s">
        <v>13</v>
      </c>
      <c r="S68" s="162"/>
      <c r="T68" s="43"/>
      <c r="U68" s="43"/>
      <c r="V68" s="43"/>
      <c r="W68" s="43"/>
    </row>
    <row r="69" spans="1:23" ht="17.100000000000001" customHeight="1">
      <c r="A69" s="56"/>
      <c r="B69" s="62"/>
      <c r="C69" s="508"/>
      <c r="D69" s="492"/>
      <c r="E69" s="495"/>
      <c r="F69" s="498"/>
      <c r="G69" s="482"/>
      <c r="H69" s="485"/>
      <c r="I69" s="153" t="s">
        <v>244</v>
      </c>
      <c r="J69" s="89">
        <v>10000000</v>
      </c>
      <c r="K69" s="90" t="s">
        <v>13</v>
      </c>
      <c r="L69" s="91" t="s">
        <v>20</v>
      </c>
      <c r="M69" s="90">
        <v>2</v>
      </c>
      <c r="N69" s="90" t="s">
        <v>27</v>
      </c>
      <c r="O69" s="92" t="s">
        <v>19</v>
      </c>
      <c r="P69" s="89">
        <f>J69*M69</f>
        <v>20000000</v>
      </c>
      <c r="Q69" s="183" t="s">
        <v>13</v>
      </c>
      <c r="S69" s="162"/>
      <c r="T69" s="43"/>
      <c r="U69" s="43"/>
      <c r="V69" s="43"/>
      <c r="W69" s="43"/>
    </row>
    <row r="70" spans="1:23" ht="17.100000000000001" customHeight="1">
      <c r="A70" s="56"/>
      <c r="B70" s="62"/>
      <c r="C70" s="508"/>
      <c r="D70" s="492"/>
      <c r="E70" s="495"/>
      <c r="F70" s="498"/>
      <c r="G70" s="482"/>
      <c r="H70" s="485" t="e">
        <f>+G70/D70*100</f>
        <v>#DIV/0!</v>
      </c>
      <c r="I70" s="153" t="s">
        <v>246</v>
      </c>
      <c r="J70" s="89">
        <v>180000</v>
      </c>
      <c r="K70" s="90" t="s">
        <v>13</v>
      </c>
      <c r="L70" s="91" t="s">
        <v>20</v>
      </c>
      <c r="M70" s="90">
        <v>12</v>
      </c>
      <c r="N70" s="90" t="s">
        <v>27</v>
      </c>
      <c r="O70" s="92" t="s">
        <v>19</v>
      </c>
      <c r="P70" s="89">
        <f>SUM(J70*M70)</f>
        <v>2160000</v>
      </c>
      <c r="Q70" s="183" t="s">
        <v>13</v>
      </c>
      <c r="S70" s="162"/>
      <c r="T70" s="43"/>
      <c r="U70" s="43"/>
      <c r="V70" s="43"/>
      <c r="W70" s="43"/>
    </row>
    <row r="71" spans="1:23" ht="17.100000000000001" customHeight="1">
      <c r="A71" s="56"/>
      <c r="B71" s="62"/>
      <c r="C71" s="508"/>
      <c r="D71" s="492"/>
      <c r="E71" s="495"/>
      <c r="F71" s="498"/>
      <c r="G71" s="482"/>
      <c r="H71" s="485"/>
      <c r="I71" s="153" t="s">
        <v>5</v>
      </c>
      <c r="J71" s="89">
        <v>200000</v>
      </c>
      <c r="K71" s="90" t="s">
        <v>13</v>
      </c>
      <c r="L71" s="91" t="s">
        <v>20</v>
      </c>
      <c r="M71" s="90">
        <v>12</v>
      </c>
      <c r="N71" s="90" t="s">
        <v>27</v>
      </c>
      <c r="O71" s="92" t="s">
        <v>19</v>
      </c>
      <c r="P71" s="89">
        <f>J71*M71</f>
        <v>2400000</v>
      </c>
      <c r="Q71" s="93" t="s">
        <v>13</v>
      </c>
      <c r="S71" s="162"/>
      <c r="T71" s="43"/>
      <c r="U71" s="43"/>
      <c r="V71" s="43"/>
      <c r="W71" s="43"/>
    </row>
    <row r="72" spans="1:23" ht="18.95" customHeight="1">
      <c r="A72" s="71" t="s">
        <v>31</v>
      </c>
      <c r="B72" s="511" t="s">
        <v>26</v>
      </c>
      <c r="C72" s="512"/>
      <c r="D72" s="72">
        <f>SUM(D73)</f>
        <v>2132860</v>
      </c>
      <c r="E72" s="73">
        <f>SUM(E73)</f>
        <v>2101295.9999199999</v>
      </c>
      <c r="F72" s="111">
        <f>SUM(F73)</f>
        <v>875385</v>
      </c>
      <c r="G72" s="75">
        <f>+E72-D72</f>
        <v>-31564.000080000143</v>
      </c>
      <c r="H72" s="76">
        <f>+G72/D72*100</f>
        <v>-1.4798908545333562</v>
      </c>
      <c r="I72" s="77"/>
      <c r="J72" s="77"/>
      <c r="K72" s="78"/>
      <c r="L72" s="78"/>
      <c r="M72" s="77"/>
      <c r="N72" s="77"/>
      <c r="O72" s="77"/>
      <c r="P72" s="79">
        <f>P73</f>
        <v>2101295999.9200001</v>
      </c>
      <c r="Q72" s="80" t="s">
        <v>13</v>
      </c>
      <c r="S72" s="162"/>
      <c r="T72" s="43"/>
      <c r="U72" s="43"/>
      <c r="V72" s="43"/>
      <c r="W72" s="43"/>
    </row>
    <row r="73" spans="1:23" ht="17.100000000000001" customHeight="1">
      <c r="A73" s="56"/>
      <c r="B73" s="57" t="s">
        <v>31</v>
      </c>
      <c r="C73" s="133" t="s">
        <v>43</v>
      </c>
      <c r="D73" s="120">
        <f>SUM(D74:D85)</f>
        <v>2132860</v>
      </c>
      <c r="E73" s="184">
        <f>P73/1000</f>
        <v>2101295.9999199999</v>
      </c>
      <c r="F73" s="185">
        <f>SUM(F74:F76)</f>
        <v>875385</v>
      </c>
      <c r="G73" s="50">
        <f>+E73-D73</f>
        <v>-31564.000080000143</v>
      </c>
      <c r="H73" s="51">
        <f>+G73/D73*100</f>
        <v>-1.4798908545333562</v>
      </c>
      <c r="I73" s="11"/>
      <c r="J73" s="11"/>
      <c r="K73" s="13"/>
      <c r="L73" s="13"/>
      <c r="M73" s="11"/>
      <c r="N73" s="11"/>
      <c r="O73" s="11"/>
      <c r="P73" s="86">
        <f>SUM(P74,P77,P80,P83)</f>
        <v>2101295999.9200001</v>
      </c>
      <c r="Q73" s="1" t="s">
        <v>13</v>
      </c>
      <c r="S73" s="162"/>
      <c r="T73" s="43"/>
      <c r="U73" s="43"/>
      <c r="V73" s="43"/>
      <c r="W73" s="43"/>
    </row>
    <row r="74" spans="1:23" ht="17.100000000000001" customHeight="1">
      <c r="A74" s="56"/>
      <c r="B74" s="62"/>
      <c r="C74" s="508" t="s">
        <v>120</v>
      </c>
      <c r="D74" s="491">
        <v>1030056</v>
      </c>
      <c r="E74" s="494">
        <f>+P74/1000</f>
        <v>1080055.9999200001</v>
      </c>
      <c r="F74" s="497">
        <v>875385</v>
      </c>
      <c r="G74" s="481">
        <f>+E74-D74</f>
        <v>49999.999920000089</v>
      </c>
      <c r="H74" s="484">
        <f>+G74/D74*100</f>
        <v>4.8541050117663591</v>
      </c>
      <c r="I74" s="59"/>
      <c r="J74" s="60"/>
      <c r="K74" s="61"/>
      <c r="L74" s="61"/>
      <c r="M74" s="487" t="s">
        <v>60</v>
      </c>
      <c r="N74" s="487"/>
      <c r="O74" s="487"/>
      <c r="P74" s="60">
        <f>SUM(P75:P76)</f>
        <v>1080055999.9200001</v>
      </c>
      <c r="Q74" s="55" t="s">
        <v>13</v>
      </c>
      <c r="S74" s="186"/>
    </row>
    <row r="75" spans="1:23" ht="17.100000000000001" customHeight="1">
      <c r="A75" s="56"/>
      <c r="B75" s="62"/>
      <c r="C75" s="509"/>
      <c r="D75" s="492"/>
      <c r="E75" s="495"/>
      <c r="F75" s="498"/>
      <c r="G75" s="482">
        <f>+E75-D75</f>
        <v>0</v>
      </c>
      <c r="H75" s="485"/>
      <c r="I75" s="64" t="s">
        <v>294</v>
      </c>
      <c r="J75" s="70">
        <v>13338000</v>
      </c>
      <c r="K75" s="13" t="s">
        <v>13</v>
      </c>
      <c r="L75" s="12" t="s">
        <v>20</v>
      </c>
      <c r="M75" s="13">
        <v>12</v>
      </c>
      <c r="N75" s="13" t="s">
        <v>17</v>
      </c>
      <c r="O75" s="14" t="s">
        <v>19</v>
      </c>
      <c r="P75" s="70">
        <f>J75*M75</f>
        <v>160056000</v>
      </c>
      <c r="Q75" s="1" t="s">
        <v>13</v>
      </c>
    </row>
    <row r="76" spans="1:23" ht="17.100000000000001" customHeight="1">
      <c r="A76" s="56"/>
      <c r="B76" s="62"/>
      <c r="C76" s="510"/>
      <c r="D76" s="493"/>
      <c r="E76" s="496"/>
      <c r="F76" s="499"/>
      <c r="G76" s="483">
        <f>+E76-D76</f>
        <v>0</v>
      </c>
      <c r="H76" s="486"/>
      <c r="I76" s="187" t="s">
        <v>278</v>
      </c>
      <c r="J76" s="67">
        <v>76666666.659999996</v>
      </c>
      <c r="K76" s="5" t="s">
        <v>13</v>
      </c>
      <c r="L76" s="4" t="s">
        <v>20</v>
      </c>
      <c r="M76" s="5">
        <v>12</v>
      </c>
      <c r="N76" s="5" t="s">
        <v>27</v>
      </c>
      <c r="O76" s="6" t="s">
        <v>19</v>
      </c>
      <c r="P76" s="67">
        <f>SUM(J76*M76)</f>
        <v>919999999.91999996</v>
      </c>
      <c r="Q76" s="7" t="s">
        <v>13</v>
      </c>
    </row>
    <row r="77" spans="1:23" ht="17.100000000000001" customHeight="1">
      <c r="A77" s="56"/>
      <c r="B77" s="62"/>
      <c r="C77" s="508" t="s">
        <v>82</v>
      </c>
      <c r="D77" s="491">
        <v>505278</v>
      </c>
      <c r="E77" s="494">
        <f>+P77/1000</f>
        <v>474440</v>
      </c>
      <c r="F77" s="497">
        <v>593059</v>
      </c>
      <c r="G77" s="481">
        <f>E77-D77</f>
        <v>-30838</v>
      </c>
      <c r="H77" s="484">
        <f>+G77/D77*100</f>
        <v>-6.1031748859043926</v>
      </c>
      <c r="I77" s="59"/>
      <c r="J77" s="69"/>
      <c r="K77" s="61"/>
      <c r="L77" s="61"/>
      <c r="M77" s="487" t="s">
        <v>60</v>
      </c>
      <c r="N77" s="487"/>
      <c r="O77" s="487"/>
      <c r="P77" s="69">
        <f>SUM(P78:P79)</f>
        <v>474440000</v>
      </c>
      <c r="Q77" s="55" t="s">
        <v>13</v>
      </c>
    </row>
    <row r="78" spans="1:23" ht="17.100000000000001" customHeight="1">
      <c r="A78" s="56"/>
      <c r="B78" s="81"/>
      <c r="C78" s="509"/>
      <c r="D78" s="492"/>
      <c r="E78" s="495"/>
      <c r="F78" s="498"/>
      <c r="G78" s="482"/>
      <c r="H78" s="485"/>
      <c r="I78" s="145" t="s">
        <v>377</v>
      </c>
      <c r="J78" s="89">
        <v>229495000</v>
      </c>
      <c r="K78" s="188" t="s">
        <v>13</v>
      </c>
      <c r="L78" s="189" t="s">
        <v>20</v>
      </c>
      <c r="M78" s="188">
        <v>1</v>
      </c>
      <c r="N78" s="188" t="s">
        <v>27</v>
      </c>
      <c r="O78" s="190" t="s">
        <v>19</v>
      </c>
      <c r="P78" s="10">
        <f>SUM(J78*M78)</f>
        <v>229495000</v>
      </c>
      <c r="Q78" s="1" t="s">
        <v>13</v>
      </c>
    </row>
    <row r="79" spans="1:23" ht="17.100000000000001" customHeight="1">
      <c r="A79" s="56"/>
      <c r="B79" s="81"/>
      <c r="C79" s="510"/>
      <c r="D79" s="493"/>
      <c r="E79" s="496"/>
      <c r="F79" s="499"/>
      <c r="G79" s="483"/>
      <c r="H79" s="486"/>
      <c r="I79" s="167" t="s">
        <v>273</v>
      </c>
      <c r="J79" s="109">
        <v>244945000</v>
      </c>
      <c r="K79" s="106" t="s">
        <v>13</v>
      </c>
      <c r="L79" s="107" t="s">
        <v>20</v>
      </c>
      <c r="M79" s="106">
        <v>1</v>
      </c>
      <c r="N79" s="106" t="s">
        <v>27</v>
      </c>
      <c r="O79" s="108" t="s">
        <v>19</v>
      </c>
      <c r="P79" s="109">
        <f>SUM(J79*M79)</f>
        <v>244945000</v>
      </c>
      <c r="Q79" s="110" t="s">
        <v>13</v>
      </c>
      <c r="T79" s="191"/>
    </row>
    <row r="80" spans="1:23" ht="17.100000000000001" customHeight="1">
      <c r="A80" s="33" t="s">
        <v>31</v>
      </c>
      <c r="B80" s="57" t="s">
        <v>31</v>
      </c>
      <c r="C80" s="488" t="s">
        <v>87</v>
      </c>
      <c r="D80" s="491">
        <v>447506</v>
      </c>
      <c r="E80" s="494">
        <f>+P80/1000</f>
        <v>380000</v>
      </c>
      <c r="F80" s="497">
        <v>538723</v>
      </c>
      <c r="G80" s="481">
        <f>+E80-D80</f>
        <v>-67506</v>
      </c>
      <c r="H80" s="484">
        <f>+G80/D80*100</f>
        <v>-15.084937408660442</v>
      </c>
      <c r="I80" s="59"/>
      <c r="J80" s="168"/>
      <c r="K80" s="151"/>
      <c r="L80" s="151"/>
      <c r="M80" s="500" t="s">
        <v>60</v>
      </c>
      <c r="N80" s="500"/>
      <c r="O80" s="500"/>
      <c r="P80" s="168">
        <f>SUM(P81:P82)</f>
        <v>380000000</v>
      </c>
      <c r="Q80" s="152" t="s">
        <v>13</v>
      </c>
    </row>
    <row r="81" spans="1:20" ht="17.100000000000001" customHeight="1">
      <c r="A81" s="56"/>
      <c r="B81" s="81"/>
      <c r="C81" s="489"/>
      <c r="D81" s="492"/>
      <c r="E81" s="495"/>
      <c r="F81" s="498"/>
      <c r="G81" s="482"/>
      <c r="H81" s="485"/>
      <c r="I81" s="145" t="s">
        <v>336</v>
      </c>
      <c r="J81" s="89">
        <v>70000000</v>
      </c>
      <c r="K81" s="90" t="s">
        <v>13</v>
      </c>
      <c r="L81" s="91" t="s">
        <v>20</v>
      </c>
      <c r="M81" s="90">
        <v>2</v>
      </c>
      <c r="N81" s="90" t="s">
        <v>27</v>
      </c>
      <c r="O81" s="92" t="s">
        <v>19</v>
      </c>
      <c r="P81" s="89">
        <f>SUM(J81*M81)</f>
        <v>140000000</v>
      </c>
      <c r="Q81" s="93" t="s">
        <v>13</v>
      </c>
    </row>
    <row r="82" spans="1:20" ht="17.100000000000001" customHeight="1">
      <c r="A82" s="56"/>
      <c r="B82" s="81"/>
      <c r="C82" s="490"/>
      <c r="D82" s="493"/>
      <c r="E82" s="496"/>
      <c r="F82" s="499"/>
      <c r="G82" s="483">
        <f>+D82-E82</f>
        <v>0</v>
      </c>
      <c r="H82" s="486"/>
      <c r="I82" s="192" t="s">
        <v>455</v>
      </c>
      <c r="J82" s="109">
        <v>60000000</v>
      </c>
      <c r="K82" s="106" t="s">
        <v>13</v>
      </c>
      <c r="L82" s="107" t="s">
        <v>20</v>
      </c>
      <c r="M82" s="106">
        <v>4</v>
      </c>
      <c r="N82" s="106" t="s">
        <v>27</v>
      </c>
      <c r="O82" s="108" t="s">
        <v>19</v>
      </c>
      <c r="P82" s="109">
        <f>SUM(J82*M82)</f>
        <v>240000000</v>
      </c>
      <c r="Q82" s="110" t="s">
        <v>13</v>
      </c>
    </row>
    <row r="83" spans="1:20" ht="17.100000000000001" customHeight="1">
      <c r="A83" s="33"/>
      <c r="B83" s="193"/>
      <c r="C83" s="508" t="s">
        <v>86</v>
      </c>
      <c r="D83" s="491">
        <v>150020</v>
      </c>
      <c r="E83" s="494">
        <f>+P83/1000</f>
        <v>166800</v>
      </c>
      <c r="F83" s="497">
        <v>22522</v>
      </c>
      <c r="G83" s="481">
        <f>+E83-D83</f>
        <v>16780</v>
      </c>
      <c r="H83" s="484">
        <f>+G83/D83*100</f>
        <v>11.185175309958673</v>
      </c>
      <c r="I83" s="59"/>
      <c r="J83" s="149"/>
      <c r="K83" s="151"/>
      <c r="L83" s="151"/>
      <c r="M83" s="500" t="s">
        <v>60</v>
      </c>
      <c r="N83" s="500"/>
      <c r="O83" s="500"/>
      <c r="P83" s="149">
        <f>SUM(P84:P85)</f>
        <v>166800000</v>
      </c>
      <c r="Q83" s="152" t="s">
        <v>13</v>
      </c>
    </row>
    <row r="84" spans="1:20" ht="17.100000000000001" customHeight="1">
      <c r="A84" s="56"/>
      <c r="B84" s="81"/>
      <c r="C84" s="509"/>
      <c r="D84" s="492"/>
      <c r="E84" s="495"/>
      <c r="F84" s="498"/>
      <c r="G84" s="482"/>
      <c r="H84" s="485"/>
      <c r="I84" s="194" t="s">
        <v>456</v>
      </c>
      <c r="J84" s="89">
        <v>5200000</v>
      </c>
      <c r="K84" s="90" t="s">
        <v>13</v>
      </c>
      <c r="L84" s="91" t="s">
        <v>20</v>
      </c>
      <c r="M84" s="90">
        <v>12</v>
      </c>
      <c r="N84" s="90" t="s">
        <v>17</v>
      </c>
      <c r="O84" s="92" t="s">
        <v>19</v>
      </c>
      <c r="P84" s="89">
        <f>SUM(J84*M84)</f>
        <v>62400000</v>
      </c>
      <c r="Q84" s="93" t="s">
        <v>13</v>
      </c>
    </row>
    <row r="85" spans="1:20" ht="17.100000000000001" customHeight="1">
      <c r="A85" s="99"/>
      <c r="B85" s="100"/>
      <c r="C85" s="510"/>
      <c r="D85" s="493"/>
      <c r="E85" s="496"/>
      <c r="F85" s="66"/>
      <c r="G85" s="483"/>
      <c r="H85" s="486"/>
      <c r="I85" s="195" t="s">
        <v>11</v>
      </c>
      <c r="J85" s="109">
        <v>8700000</v>
      </c>
      <c r="K85" s="106" t="s">
        <v>13</v>
      </c>
      <c r="L85" s="107" t="s">
        <v>20</v>
      </c>
      <c r="M85" s="106">
        <v>12</v>
      </c>
      <c r="N85" s="106" t="s">
        <v>27</v>
      </c>
      <c r="O85" s="108" t="s">
        <v>19</v>
      </c>
      <c r="P85" s="109">
        <f>SUM(J85*M85)</f>
        <v>104400000</v>
      </c>
      <c r="Q85" s="110" t="s">
        <v>13</v>
      </c>
    </row>
    <row r="86" spans="1:20" ht="18.95" customHeight="1">
      <c r="A86" s="71" t="s">
        <v>49</v>
      </c>
      <c r="B86" s="511" t="s">
        <v>26</v>
      </c>
      <c r="C86" s="512"/>
      <c r="D86" s="72">
        <f>SUM(D87)</f>
        <v>4546464</v>
      </c>
      <c r="E86" s="73">
        <f>SUM(E87)</f>
        <v>4559304.4220000003</v>
      </c>
      <c r="F86" s="111">
        <f>SUM(F87)</f>
        <v>1596860</v>
      </c>
      <c r="G86" s="75">
        <f>+E86-D86</f>
        <v>12840.422000000253</v>
      </c>
      <c r="H86" s="76">
        <f t="shared" ref="H86:H99" si="5">+G86/D86*100</f>
        <v>0.28242656270895916</v>
      </c>
      <c r="I86" s="77"/>
      <c r="J86" s="77"/>
      <c r="K86" s="78"/>
      <c r="L86" s="78"/>
      <c r="M86" s="77"/>
      <c r="N86" s="77"/>
      <c r="O86" s="77"/>
      <c r="P86" s="79">
        <f>SUM(P87)</f>
        <v>4559304422</v>
      </c>
      <c r="Q86" s="80" t="s">
        <v>13</v>
      </c>
    </row>
    <row r="87" spans="1:20" ht="17.100000000000001" customHeight="1">
      <c r="A87" s="56"/>
      <c r="B87" s="45" t="s">
        <v>49</v>
      </c>
      <c r="C87" s="46" t="s">
        <v>43</v>
      </c>
      <c r="D87" s="47">
        <f>SUM(D88:D90)</f>
        <v>4546464</v>
      </c>
      <c r="E87" s="196">
        <f>SUM(E88:E90)-1</f>
        <v>4559304.4220000003</v>
      </c>
      <c r="F87" s="197">
        <f>SUM(F88:F90)</f>
        <v>1596860</v>
      </c>
      <c r="G87" s="50">
        <f>E87-D87</f>
        <v>12840.422000000253</v>
      </c>
      <c r="H87" s="51">
        <f t="shared" si="5"/>
        <v>0.28242656270895916</v>
      </c>
      <c r="I87" s="198" t="s">
        <v>45</v>
      </c>
      <c r="J87" s="77" t="s">
        <v>45</v>
      </c>
      <c r="K87" s="61"/>
      <c r="L87" s="61"/>
      <c r="M87" s="198"/>
      <c r="N87" s="517" t="s">
        <v>60</v>
      </c>
      <c r="O87" s="517"/>
      <c r="P87" s="54">
        <f>SUM(P88:P90)</f>
        <v>4559304422</v>
      </c>
      <c r="Q87" s="55" t="s">
        <v>13</v>
      </c>
    </row>
    <row r="88" spans="1:20" ht="17.100000000000001" customHeight="1">
      <c r="A88" s="56"/>
      <c r="B88" s="62"/>
      <c r="C88" s="199" t="s">
        <v>358</v>
      </c>
      <c r="D88" s="200">
        <v>1474295</v>
      </c>
      <c r="E88" s="201">
        <f>+P88/1000</f>
        <v>1625235.473</v>
      </c>
      <c r="F88" s="202">
        <v>313065</v>
      </c>
      <c r="G88" s="50">
        <f>E88-D88</f>
        <v>150940.473</v>
      </c>
      <c r="H88" s="51">
        <f t="shared" si="5"/>
        <v>10.238145893460942</v>
      </c>
      <c r="I88" s="203" t="s">
        <v>358</v>
      </c>
      <c r="J88" s="204">
        <v>1625235473</v>
      </c>
      <c r="K88" s="77" t="s">
        <v>13</v>
      </c>
      <c r="L88" s="205" t="s">
        <v>20</v>
      </c>
      <c r="M88" s="78">
        <v>1</v>
      </c>
      <c r="N88" s="78" t="s">
        <v>27</v>
      </c>
      <c r="O88" s="206" t="s">
        <v>19</v>
      </c>
      <c r="P88" s="207">
        <f>+J88*M88</f>
        <v>1625235473</v>
      </c>
      <c r="Q88" s="136" t="s">
        <v>13</v>
      </c>
    </row>
    <row r="89" spans="1:20" ht="17.100000000000001" customHeight="1">
      <c r="A89" s="56"/>
      <c r="B89" s="62"/>
      <c r="C89" s="208" t="s">
        <v>109</v>
      </c>
      <c r="D89" s="120">
        <v>775361</v>
      </c>
      <c r="E89" s="201">
        <f>+P89/1000+1</f>
        <v>863413.84</v>
      </c>
      <c r="F89" s="202">
        <v>1283795</v>
      </c>
      <c r="G89" s="50">
        <f>E89-D89</f>
        <v>88052.839999999967</v>
      </c>
      <c r="H89" s="51">
        <f t="shared" si="5"/>
        <v>11.356366905222208</v>
      </c>
      <c r="I89" s="203" t="s">
        <v>109</v>
      </c>
      <c r="J89" s="204">
        <v>863412840</v>
      </c>
      <c r="K89" s="77" t="s">
        <v>13</v>
      </c>
      <c r="L89" s="205" t="s">
        <v>20</v>
      </c>
      <c r="M89" s="78">
        <v>1</v>
      </c>
      <c r="N89" s="78" t="s">
        <v>27</v>
      </c>
      <c r="O89" s="206" t="s">
        <v>19</v>
      </c>
      <c r="P89" s="207">
        <f>+J89*M89</f>
        <v>863412840</v>
      </c>
      <c r="Q89" s="136" t="s">
        <v>13</v>
      </c>
    </row>
    <row r="90" spans="1:20" ht="17.100000000000001" customHeight="1">
      <c r="A90" s="56"/>
      <c r="B90" s="62" t="s">
        <v>45</v>
      </c>
      <c r="C90" s="209" t="s">
        <v>167</v>
      </c>
      <c r="D90" s="120">
        <v>2296808</v>
      </c>
      <c r="E90" s="201">
        <f>+P90/1000</f>
        <v>2070656.1089999999</v>
      </c>
      <c r="F90" s="202">
        <v>0</v>
      </c>
      <c r="G90" s="50">
        <f>E90-D90</f>
        <v>-226151.89100000006</v>
      </c>
      <c r="H90" s="51">
        <f t="shared" si="5"/>
        <v>-9.8463559426821945</v>
      </c>
      <c r="I90" s="59" t="s">
        <v>167</v>
      </c>
      <c r="J90" s="204">
        <v>2070656109</v>
      </c>
      <c r="K90" s="198" t="s">
        <v>13</v>
      </c>
      <c r="L90" s="68" t="s">
        <v>20</v>
      </c>
      <c r="M90" s="61">
        <v>1</v>
      </c>
      <c r="N90" s="61" t="s">
        <v>27</v>
      </c>
      <c r="O90" s="210" t="s">
        <v>19</v>
      </c>
      <c r="P90" s="69">
        <f>+J90*M90</f>
        <v>2070656109</v>
      </c>
      <c r="Q90" s="55" t="s">
        <v>13</v>
      </c>
    </row>
    <row r="91" spans="1:20" ht="18.95" customHeight="1">
      <c r="A91" s="71" t="s">
        <v>36</v>
      </c>
      <c r="B91" s="512" t="s">
        <v>26</v>
      </c>
      <c r="C91" s="520"/>
      <c r="D91" s="211">
        <f>D92</f>
        <v>412262</v>
      </c>
      <c r="E91" s="212">
        <f>E92</f>
        <v>83917.97</v>
      </c>
      <c r="F91" s="72">
        <f>F92</f>
        <v>0</v>
      </c>
      <c r="G91" s="213">
        <f>G92</f>
        <v>-328344.03000000003</v>
      </c>
      <c r="H91" s="76">
        <f t="shared" si="5"/>
        <v>-79.644505193299409</v>
      </c>
      <c r="I91" s="59"/>
      <c r="J91" s="69"/>
      <c r="K91" s="198"/>
      <c r="L91" s="68"/>
      <c r="M91" s="61"/>
      <c r="N91" s="61"/>
      <c r="O91" s="210"/>
      <c r="P91" s="214">
        <f>SUM(P92)</f>
        <v>83917970</v>
      </c>
      <c r="Q91" s="215" t="s">
        <v>13</v>
      </c>
    </row>
    <row r="92" spans="1:20" ht="17.100000000000001" customHeight="1">
      <c r="A92" s="33"/>
      <c r="B92" s="57" t="s">
        <v>36</v>
      </c>
      <c r="C92" s="216" t="s">
        <v>43</v>
      </c>
      <c r="D92" s="47">
        <f>SUM(D93:D99)</f>
        <v>412262</v>
      </c>
      <c r="E92" s="196">
        <f>SUM(E93:E99)</f>
        <v>83917.97</v>
      </c>
      <c r="F92" s="217"/>
      <c r="G92" s="50">
        <f>E92-D92</f>
        <v>-328344.03000000003</v>
      </c>
      <c r="H92" s="218">
        <f>G92/D92*100</f>
        <v>-79.644505193299409</v>
      </c>
      <c r="I92" s="59"/>
      <c r="J92" s="69"/>
      <c r="K92" s="198"/>
      <c r="L92" s="68"/>
      <c r="M92" s="61"/>
      <c r="N92" s="517" t="s">
        <v>60</v>
      </c>
      <c r="O92" s="517"/>
      <c r="P92" s="69">
        <f>SUM(P93:P95)</f>
        <v>83917970</v>
      </c>
      <c r="Q92" s="55" t="s">
        <v>13</v>
      </c>
    </row>
    <row r="93" spans="1:20" ht="17.100000000000001" customHeight="1">
      <c r="A93" s="56"/>
      <c r="B93" s="62"/>
      <c r="C93" s="133" t="s">
        <v>142</v>
      </c>
      <c r="D93" s="120">
        <v>18000</v>
      </c>
      <c r="E93" s="121">
        <f>P93/1000</f>
        <v>18000</v>
      </c>
      <c r="F93" s="219"/>
      <c r="G93" s="50">
        <f>+E93-D93</f>
        <v>0</v>
      </c>
      <c r="H93" s="218">
        <f>G93/D93*100</f>
        <v>0</v>
      </c>
      <c r="I93" s="203" t="s">
        <v>142</v>
      </c>
      <c r="J93" s="204">
        <v>4500000</v>
      </c>
      <c r="K93" s="78" t="s">
        <v>13</v>
      </c>
      <c r="L93" s="205" t="s">
        <v>20</v>
      </c>
      <c r="M93" s="78">
        <v>4</v>
      </c>
      <c r="N93" s="78" t="s">
        <v>70</v>
      </c>
      <c r="O93" s="206" t="s">
        <v>19</v>
      </c>
      <c r="P93" s="204">
        <f>SUM(J93*M93)</f>
        <v>18000000</v>
      </c>
      <c r="Q93" s="136" t="s">
        <v>13</v>
      </c>
      <c r="T93" s="16"/>
    </row>
    <row r="94" spans="1:20" ht="17.100000000000001" customHeight="1">
      <c r="A94" s="56"/>
      <c r="B94" s="62"/>
      <c r="C94" s="133" t="s">
        <v>193</v>
      </c>
      <c r="D94" s="120">
        <v>56918</v>
      </c>
      <c r="E94" s="184">
        <f>P94/1000</f>
        <v>56917.97</v>
      </c>
      <c r="F94" s="219"/>
      <c r="G94" s="50">
        <f>+E94-D94</f>
        <v>-2.9999999998835847E-2</v>
      </c>
      <c r="H94" s="51">
        <f>G94/D94*100</f>
        <v>-5.2707403631251708E-5</v>
      </c>
      <c r="I94" s="220" t="s">
        <v>453</v>
      </c>
      <c r="J94" s="204">
        <v>56917970</v>
      </c>
      <c r="K94" s="78" t="s">
        <v>13</v>
      </c>
      <c r="L94" s="78" t="s">
        <v>20</v>
      </c>
      <c r="M94" s="77">
        <v>1</v>
      </c>
      <c r="N94" s="78" t="s">
        <v>27</v>
      </c>
      <c r="O94" s="77" t="s">
        <v>19</v>
      </c>
      <c r="P94" s="204">
        <f>J94*M94</f>
        <v>56917970</v>
      </c>
      <c r="Q94" s="136" t="s">
        <v>13</v>
      </c>
      <c r="T94" s="16"/>
    </row>
    <row r="95" spans="1:20" ht="17.100000000000001" customHeight="1">
      <c r="A95" s="56"/>
      <c r="B95" s="62"/>
      <c r="C95" s="508" t="s">
        <v>115</v>
      </c>
      <c r="D95" s="492">
        <v>337344</v>
      </c>
      <c r="E95" s="495">
        <f>+P95/1000</f>
        <v>9000</v>
      </c>
      <c r="F95" s="497">
        <v>6500</v>
      </c>
      <c r="G95" s="482">
        <f>+E95-D95</f>
        <v>-328344</v>
      </c>
      <c r="H95" s="518">
        <f t="shared" si="5"/>
        <v>-97.332100170745591</v>
      </c>
      <c r="I95" s="59"/>
      <c r="J95" s="60"/>
      <c r="K95" s="61"/>
      <c r="L95" s="61"/>
      <c r="M95" s="487" t="s">
        <v>60</v>
      </c>
      <c r="N95" s="487"/>
      <c r="O95" s="487"/>
      <c r="P95" s="60">
        <f>SUM(P96:P99)</f>
        <v>9000000</v>
      </c>
      <c r="Q95" s="55" t="s">
        <v>13</v>
      </c>
      <c r="T95" s="16"/>
    </row>
    <row r="96" spans="1:20" ht="17.100000000000001" customHeight="1">
      <c r="A96" s="56"/>
      <c r="B96" s="62"/>
      <c r="C96" s="509"/>
      <c r="D96" s="492"/>
      <c r="E96" s="495"/>
      <c r="F96" s="498"/>
      <c r="G96" s="482"/>
      <c r="H96" s="518" t="e">
        <f t="shared" si="5"/>
        <v>#DIV/0!</v>
      </c>
      <c r="I96" s="88" t="s">
        <v>6</v>
      </c>
      <c r="J96" s="221">
        <v>8500000</v>
      </c>
      <c r="K96" s="90" t="s">
        <v>13</v>
      </c>
      <c r="L96" s="91" t="s">
        <v>20</v>
      </c>
      <c r="M96" s="90">
        <v>1</v>
      </c>
      <c r="N96" s="90" t="s">
        <v>27</v>
      </c>
      <c r="O96" s="92" t="s">
        <v>19</v>
      </c>
      <c r="P96" s="221">
        <f>J96*M96</f>
        <v>8500000</v>
      </c>
      <c r="Q96" s="93" t="s">
        <v>13</v>
      </c>
      <c r="T96" s="16"/>
    </row>
    <row r="97" spans="1:27" ht="17.100000000000001" customHeight="1">
      <c r="A97" s="56"/>
      <c r="B97" s="62"/>
      <c r="C97" s="509"/>
      <c r="D97" s="492"/>
      <c r="E97" s="495"/>
      <c r="F97" s="498"/>
      <c r="G97" s="482"/>
      <c r="H97" s="484"/>
      <c r="I97" s="153" t="s">
        <v>380</v>
      </c>
      <c r="J97" s="221">
        <v>0</v>
      </c>
      <c r="K97" s="90" t="s">
        <v>13</v>
      </c>
      <c r="L97" s="91" t="s">
        <v>20</v>
      </c>
      <c r="M97" s="90">
        <v>1</v>
      </c>
      <c r="N97" s="90" t="s">
        <v>27</v>
      </c>
      <c r="O97" s="92" t="s">
        <v>19</v>
      </c>
      <c r="P97" s="221">
        <f>J97*M97</f>
        <v>0</v>
      </c>
      <c r="Q97" s="93" t="s">
        <v>13</v>
      </c>
      <c r="T97" s="16"/>
    </row>
    <row r="98" spans="1:27" ht="17.100000000000001" customHeight="1">
      <c r="A98" s="56"/>
      <c r="B98" s="62"/>
      <c r="C98" s="509"/>
      <c r="D98" s="492"/>
      <c r="E98" s="495"/>
      <c r="F98" s="498"/>
      <c r="G98" s="482"/>
      <c r="H98" s="484"/>
      <c r="I98" s="153" t="s">
        <v>379</v>
      </c>
      <c r="J98" s="221">
        <v>0</v>
      </c>
      <c r="K98" s="90" t="s">
        <v>13</v>
      </c>
      <c r="L98" s="91" t="s">
        <v>20</v>
      </c>
      <c r="M98" s="90">
        <v>1</v>
      </c>
      <c r="N98" s="90" t="s">
        <v>27</v>
      </c>
      <c r="O98" s="92" t="s">
        <v>19</v>
      </c>
      <c r="P98" s="221">
        <f>J98*M98</f>
        <v>0</v>
      </c>
      <c r="Q98" s="93" t="s">
        <v>13</v>
      </c>
      <c r="T98" s="16"/>
    </row>
    <row r="99" spans="1:27" ht="15.95" customHeight="1">
      <c r="A99" s="173"/>
      <c r="B99" s="174"/>
      <c r="C99" s="513"/>
      <c r="D99" s="514"/>
      <c r="E99" s="522"/>
      <c r="F99" s="521"/>
      <c r="G99" s="501">
        <f>+E99-D99</f>
        <v>0</v>
      </c>
      <c r="H99" s="519" t="e">
        <f t="shared" si="5"/>
        <v>#DIV/0!</v>
      </c>
      <c r="I99" s="222" t="s">
        <v>115</v>
      </c>
      <c r="J99" s="223">
        <v>500000</v>
      </c>
      <c r="K99" s="224" t="s">
        <v>13</v>
      </c>
      <c r="L99" s="225" t="s">
        <v>20</v>
      </c>
      <c r="M99" s="224">
        <v>1</v>
      </c>
      <c r="N99" s="224" t="s">
        <v>27</v>
      </c>
      <c r="O99" s="226" t="s">
        <v>19</v>
      </c>
      <c r="P99" s="223">
        <f>SUM(J99*M99)</f>
        <v>500000</v>
      </c>
      <c r="Q99" s="227" t="s">
        <v>13</v>
      </c>
      <c r="T99" s="16"/>
      <c r="AA99" s="228"/>
    </row>
    <row r="100" spans="1:27">
      <c r="T100" s="16"/>
      <c r="AA100" s="228"/>
    </row>
    <row r="101" spans="1:27">
      <c r="T101" s="16"/>
      <c r="AA101" s="228"/>
    </row>
    <row r="102" spans="1:27">
      <c r="T102" s="16"/>
      <c r="AA102" s="228"/>
    </row>
    <row r="103" spans="1:27">
      <c r="T103" s="16"/>
      <c r="AA103" s="228"/>
    </row>
    <row r="104" spans="1:27">
      <c r="T104" s="16"/>
      <c r="AA104" s="228"/>
    </row>
    <row r="105" spans="1:27">
      <c r="T105" s="16"/>
      <c r="AA105" s="228"/>
    </row>
    <row r="106" spans="1:27">
      <c r="T106" s="16"/>
    </row>
    <row r="107" spans="1:27">
      <c r="T107" s="16"/>
    </row>
    <row r="108" spans="1:27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5"/>
      <c r="T108" s="16"/>
    </row>
  </sheetData>
  <mergeCells count="131">
    <mergeCell ref="D20:D21"/>
    <mergeCell ref="C36:C38"/>
    <mergeCell ref="I4:Q5"/>
    <mergeCell ref="M20:O20"/>
    <mergeCell ref="B7:C7"/>
    <mergeCell ref="G16:G19"/>
    <mergeCell ref="A6:C6"/>
    <mergeCell ref="H16:H19"/>
    <mergeCell ref="C9:C15"/>
    <mergeCell ref="D9:D15"/>
    <mergeCell ref="E9:E15"/>
    <mergeCell ref="H24:H26"/>
    <mergeCell ref="F24:F30"/>
    <mergeCell ref="D24:D26"/>
    <mergeCell ref="I30:J30"/>
    <mergeCell ref="A1:Q1"/>
    <mergeCell ref="F36:F37"/>
    <mergeCell ref="D16:D19"/>
    <mergeCell ref="M9:O9"/>
    <mergeCell ref="E4:E5"/>
    <mergeCell ref="A4:A5"/>
    <mergeCell ref="B34:C34"/>
    <mergeCell ref="F4:F5"/>
    <mergeCell ref="B4:B5"/>
    <mergeCell ref="M24:O24"/>
    <mergeCell ref="H36:H38"/>
    <mergeCell ref="E20:E21"/>
    <mergeCell ref="G20:G21"/>
    <mergeCell ref="H20:H21"/>
    <mergeCell ref="E36:E38"/>
    <mergeCell ref="G36:G38"/>
    <mergeCell ref="E24:E26"/>
    <mergeCell ref="G24:G26"/>
    <mergeCell ref="C4:C5"/>
    <mergeCell ref="G4:H4"/>
    <mergeCell ref="C16:C19"/>
    <mergeCell ref="E16:E19"/>
    <mergeCell ref="G9:G15"/>
    <mergeCell ref="H9:H15"/>
    <mergeCell ref="O3:Q3"/>
    <mergeCell ref="F16:F19"/>
    <mergeCell ref="D4:D5"/>
    <mergeCell ref="E53:E57"/>
    <mergeCell ref="C59:C62"/>
    <mergeCell ref="D59:D62"/>
    <mergeCell ref="E59:E62"/>
    <mergeCell ref="C43:C47"/>
    <mergeCell ref="B22:C22"/>
    <mergeCell ref="D36:D38"/>
    <mergeCell ref="B39:C39"/>
    <mergeCell ref="D41:D42"/>
    <mergeCell ref="C24:C26"/>
    <mergeCell ref="E41:E42"/>
    <mergeCell ref="M16:O16"/>
    <mergeCell ref="I24:J24"/>
    <mergeCell ref="C41:C42"/>
    <mergeCell ref="C20:C21"/>
    <mergeCell ref="B31:C31"/>
    <mergeCell ref="C48:C52"/>
    <mergeCell ref="D48:D52"/>
    <mergeCell ref="E48:E52"/>
    <mergeCell ref="G48:G52"/>
    <mergeCell ref="H48:H52"/>
    <mergeCell ref="M95:O95"/>
    <mergeCell ref="N92:O92"/>
    <mergeCell ref="N87:O87"/>
    <mergeCell ref="H95:H99"/>
    <mergeCell ref="B91:C91"/>
    <mergeCell ref="F95:F99"/>
    <mergeCell ref="B86:C86"/>
    <mergeCell ref="C95:C99"/>
    <mergeCell ref="F74:F76"/>
    <mergeCell ref="G95:G99"/>
    <mergeCell ref="G74:G76"/>
    <mergeCell ref="D95:D99"/>
    <mergeCell ref="E95:E99"/>
    <mergeCell ref="C83:C85"/>
    <mergeCell ref="D83:D85"/>
    <mergeCell ref="E83:E85"/>
    <mergeCell ref="F83:F84"/>
    <mergeCell ref="G83:G85"/>
    <mergeCell ref="H83:H85"/>
    <mergeCell ref="M83:O83"/>
    <mergeCell ref="C77:C79"/>
    <mergeCell ref="D77:D79"/>
    <mergeCell ref="E77:E79"/>
    <mergeCell ref="F77:F79"/>
    <mergeCell ref="C74:C76"/>
    <mergeCell ref="B72:C72"/>
    <mergeCell ref="C53:C57"/>
    <mergeCell ref="D53:D57"/>
    <mergeCell ref="D43:D47"/>
    <mergeCell ref="D63:D71"/>
    <mergeCell ref="C63:C71"/>
    <mergeCell ref="E43:E47"/>
    <mergeCell ref="E63:E71"/>
    <mergeCell ref="R50:U50"/>
    <mergeCell ref="H63:H71"/>
    <mergeCell ref="M74:O74"/>
    <mergeCell ref="H74:H76"/>
    <mergeCell ref="M53:O53"/>
    <mergeCell ref="H41:H42"/>
    <mergeCell ref="H53:H57"/>
    <mergeCell ref="M43:O43"/>
    <mergeCell ref="M48:O48"/>
    <mergeCell ref="H59:H62"/>
    <mergeCell ref="M59:O59"/>
    <mergeCell ref="A3:B3"/>
    <mergeCell ref="G77:G79"/>
    <mergeCell ref="H77:H79"/>
    <mergeCell ref="M77:O77"/>
    <mergeCell ref="C80:C82"/>
    <mergeCell ref="D80:D82"/>
    <mergeCell ref="E80:E82"/>
    <mergeCell ref="F80:F82"/>
    <mergeCell ref="G80:G82"/>
    <mergeCell ref="H80:H82"/>
    <mergeCell ref="M80:O80"/>
    <mergeCell ref="G53:G57"/>
    <mergeCell ref="F43:F44"/>
    <mergeCell ref="H43:H47"/>
    <mergeCell ref="G43:G47"/>
    <mergeCell ref="F48:F49"/>
    <mergeCell ref="F41:F42"/>
    <mergeCell ref="F59:F62"/>
    <mergeCell ref="G59:G62"/>
    <mergeCell ref="G63:G71"/>
    <mergeCell ref="G41:G42"/>
    <mergeCell ref="F63:F71"/>
    <mergeCell ref="D74:D76"/>
    <mergeCell ref="E74:E76"/>
  </mergeCells>
  <phoneticPr fontId="3" type="noConversion"/>
  <printOptions horizontalCentered="1"/>
  <pageMargins left="0.23622047244094491" right="0.11811023622047245" top="0.59055118110236227" bottom="0.39370078740157483" header="0.39370078740157483" footer="0.19685039370078741"/>
  <pageSetup paperSize="9" scale="92" orientation="landscape" r:id="rId1"/>
  <headerFooter>
    <oddFooter>&amp;C&amp;"맑은 고딕,Regular"&amp;P</oddFooter>
  </headerFooter>
  <rowBreaks count="3" manualBreakCount="3">
    <brk id="30" max="1048575" man="1"/>
    <brk id="57" max="1048575" man="1"/>
    <brk id="85" max="104857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AF384"/>
  <sheetViews>
    <sheetView view="pageBreakPreview" zoomScaleNormal="100" zoomScaleSheetLayoutView="100" workbookViewId="0">
      <pane ySplit="4" topLeftCell="A308" activePane="bottomLeft" state="frozen"/>
      <selection pane="bottomLeft" activeCell="AH320" sqref="AH320"/>
    </sheetView>
  </sheetViews>
  <sheetFormatPr defaultColWidth="9" defaultRowHeight="17.25"/>
  <cols>
    <col min="1" max="1" width="6" style="229" customWidth="1"/>
    <col min="2" max="2" width="7.875" style="191" customWidth="1"/>
    <col min="3" max="3" width="12.75" style="191" customWidth="1"/>
    <col min="4" max="4" width="13.125" style="230" customWidth="1"/>
    <col min="5" max="5" width="13.125" style="229" customWidth="1"/>
    <col min="6" max="6" width="13.125" style="229" hidden="1" customWidth="1"/>
    <col min="7" max="7" width="10.625" style="235" customWidth="1"/>
    <col min="8" max="8" width="8.625" style="236" customWidth="1"/>
    <col min="9" max="9" width="22.25" style="237" customWidth="1"/>
    <col min="10" max="10" width="12.75" style="44" customWidth="1"/>
    <col min="11" max="11" width="3.125" style="43" customWidth="1"/>
    <col min="12" max="12" width="3.125" style="238" customWidth="1"/>
    <col min="13" max="13" width="4.25" style="238" customWidth="1"/>
    <col min="14" max="15" width="3.125" style="238" customWidth="1"/>
    <col min="16" max="16" width="13.75" style="44" customWidth="1"/>
    <col min="17" max="17" width="2.625" style="43" customWidth="1"/>
    <col min="18" max="29" width="12.5" style="15" hidden="1" customWidth="1"/>
    <col min="30" max="30" width="13.625" style="16" bestFit="1" customWidth="1"/>
    <col min="31" max="31" width="13.125" style="239" customWidth="1"/>
    <col min="32" max="32" width="12.625" style="239" customWidth="1"/>
    <col min="33" max="33" width="12.625" style="15" customWidth="1"/>
    <col min="34" max="16384" width="9" style="15"/>
  </cols>
  <sheetData>
    <row r="1" spans="1:32" ht="20.25">
      <c r="A1" s="689" t="s">
        <v>264</v>
      </c>
      <c r="B1" s="689"/>
    </row>
    <row r="2" spans="1:32" ht="12.75" customHeight="1" thickBot="1">
      <c r="A2" s="690"/>
      <c r="B2" s="690"/>
      <c r="C2" s="18"/>
      <c r="D2" s="240"/>
      <c r="E2" s="241"/>
      <c r="F2" s="241"/>
      <c r="G2" s="242"/>
      <c r="H2" s="243"/>
      <c r="I2" s="18" t="s">
        <v>45</v>
      </c>
      <c r="J2" s="241"/>
      <c r="K2" s="18"/>
      <c r="L2" s="18"/>
      <c r="M2" s="18"/>
      <c r="N2" s="18"/>
      <c r="O2" s="523" t="s">
        <v>279</v>
      </c>
      <c r="P2" s="523"/>
      <c r="Q2" s="523"/>
    </row>
    <row r="3" spans="1:32" ht="17.25" customHeight="1">
      <c r="A3" s="532" t="s">
        <v>28</v>
      </c>
      <c r="B3" s="549" t="s">
        <v>21</v>
      </c>
      <c r="C3" s="624" t="s">
        <v>22</v>
      </c>
      <c r="D3" s="626" t="s">
        <v>420</v>
      </c>
      <c r="E3" s="626" t="s">
        <v>343</v>
      </c>
      <c r="F3" s="683" t="s">
        <v>8</v>
      </c>
      <c r="G3" s="682" t="s">
        <v>95</v>
      </c>
      <c r="H3" s="682"/>
      <c r="I3" s="624" t="s">
        <v>517</v>
      </c>
      <c r="J3" s="624"/>
      <c r="K3" s="624"/>
      <c r="L3" s="624"/>
      <c r="M3" s="624"/>
      <c r="N3" s="624"/>
      <c r="O3" s="624"/>
      <c r="P3" s="624"/>
      <c r="Q3" s="624"/>
    </row>
    <row r="4" spans="1:32" ht="20.25" customHeight="1" thickBot="1">
      <c r="A4" s="533"/>
      <c r="B4" s="551"/>
      <c r="C4" s="625"/>
      <c r="D4" s="627"/>
      <c r="E4" s="627"/>
      <c r="F4" s="684"/>
      <c r="G4" s="244" t="s">
        <v>51</v>
      </c>
      <c r="H4" s="245" t="s">
        <v>50</v>
      </c>
      <c r="I4" s="625"/>
      <c r="J4" s="625"/>
      <c r="K4" s="625"/>
      <c r="L4" s="625"/>
      <c r="M4" s="625"/>
      <c r="N4" s="625"/>
      <c r="O4" s="625"/>
      <c r="P4" s="625"/>
      <c r="Q4" s="625"/>
    </row>
    <row r="5" spans="1:32" ht="19.5" customHeight="1" thickBot="1">
      <c r="A5" s="554" t="s">
        <v>61</v>
      </c>
      <c r="B5" s="555"/>
      <c r="C5" s="556"/>
      <c r="D5" s="246">
        <f>SUM(D6,D78,D85,D264,D259,D365,D253)</f>
        <v>8924828.9099300001</v>
      </c>
      <c r="E5" s="247">
        <f>SUM(E6,E78,E85,E264,E259,E365,E253)</f>
        <v>8356013.3919199994</v>
      </c>
      <c r="F5" s="248" t="e">
        <f>SUM(F6,F78,F85,F264,F259,F365)</f>
        <v>#REF!</v>
      </c>
      <c r="G5" s="249">
        <f>+E5-D5</f>
        <v>-568815.5180100007</v>
      </c>
      <c r="H5" s="250">
        <f t="shared" ref="H5:H37" si="0">+G5/D5*100</f>
        <v>-6.3734052915806778</v>
      </c>
      <c r="I5" s="251"/>
      <c r="J5" s="29"/>
      <c r="K5" s="30"/>
      <c r="L5" s="30"/>
      <c r="M5" s="29"/>
      <c r="N5" s="29"/>
      <c r="O5" s="252"/>
      <c r="P5" s="253">
        <f>SUM(P6,P78,P85,P264,P259,P365,P253)</f>
        <v>8356013391.9200001</v>
      </c>
      <c r="Q5" s="254" t="s">
        <v>13</v>
      </c>
    </row>
    <row r="6" spans="1:32" ht="20.100000000000001" customHeight="1" thickTop="1" thickBot="1">
      <c r="A6" s="33" t="s">
        <v>33</v>
      </c>
      <c r="B6" s="691" t="s">
        <v>26</v>
      </c>
      <c r="C6" s="692"/>
      <c r="D6" s="255">
        <f>SUM(D7,D36,D49)</f>
        <v>1321865</v>
      </c>
      <c r="E6" s="256">
        <f>SUM(E7,E36,E49)</f>
        <v>1425665.0299199999</v>
      </c>
      <c r="F6" s="257">
        <f>SUM(F7,F36,F49)</f>
        <v>869305</v>
      </c>
      <c r="G6" s="258">
        <f>+E6-D6</f>
        <v>103800.02991999988</v>
      </c>
      <c r="H6" s="259">
        <f t="shared" si="0"/>
        <v>7.8525439375427819</v>
      </c>
      <c r="I6" s="260"/>
      <c r="J6" s="261"/>
      <c r="K6" s="262"/>
      <c r="L6" s="263"/>
      <c r="M6" s="263"/>
      <c r="N6" s="263"/>
      <c r="O6" s="263"/>
      <c r="P6" s="264">
        <f>SUM(P7,P36,P49)</f>
        <v>1425665029.9200001</v>
      </c>
      <c r="Q6" s="265" t="s">
        <v>13</v>
      </c>
    </row>
    <row r="7" spans="1:32" ht="20.100000000000001" customHeight="1" thickTop="1" thickBot="1">
      <c r="A7" s="266"/>
      <c r="B7" s="57" t="s">
        <v>34</v>
      </c>
      <c r="C7" s="267" t="s">
        <v>43</v>
      </c>
      <c r="D7" s="268">
        <f>SUM(D8:D34)</f>
        <v>977315</v>
      </c>
      <c r="E7" s="269">
        <f>SUM(E8:E34)</f>
        <v>1067781.0299199999</v>
      </c>
      <c r="F7" s="270">
        <f>SUM(F8:F34)-1</f>
        <v>582084</v>
      </c>
      <c r="G7" s="271">
        <f>+E7-D7</f>
        <v>90466.029919999884</v>
      </c>
      <c r="H7" s="272">
        <f t="shared" si="0"/>
        <v>9.2565887068140658</v>
      </c>
      <c r="I7" s="273"/>
      <c r="J7" s="70"/>
      <c r="K7" s="11"/>
      <c r="L7" s="13"/>
      <c r="M7" s="13"/>
      <c r="N7" s="13"/>
      <c r="O7" s="13"/>
      <c r="P7" s="70">
        <f>SUM(P8,P13,P21,P23,P29)</f>
        <v>1067781029.9200001</v>
      </c>
      <c r="Q7" s="136" t="s">
        <v>13</v>
      </c>
      <c r="R7" s="274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</row>
    <row r="8" spans="1:32" ht="15.95" customHeight="1" thickTop="1" thickBot="1">
      <c r="A8" s="266"/>
      <c r="B8" s="62"/>
      <c r="C8" s="611" t="s">
        <v>35</v>
      </c>
      <c r="D8" s="628">
        <v>696815</v>
      </c>
      <c r="E8" s="590">
        <f>P8/1000</f>
        <v>765881.2</v>
      </c>
      <c r="F8" s="275">
        <v>351377</v>
      </c>
      <c r="G8" s="590">
        <f>E8-D8</f>
        <v>69066.199999999953</v>
      </c>
      <c r="H8" s="606">
        <f t="shared" si="0"/>
        <v>9.9116982269325362</v>
      </c>
      <c r="I8" s="59"/>
      <c r="J8" s="60"/>
      <c r="K8" s="198"/>
      <c r="L8" s="61"/>
      <c r="M8" s="61" t="s">
        <v>60</v>
      </c>
      <c r="N8" s="61"/>
      <c r="O8" s="61"/>
      <c r="P8" s="60">
        <f>SUM(P9:P12)</f>
        <v>765881200</v>
      </c>
      <c r="Q8" s="55" t="s">
        <v>13</v>
      </c>
      <c r="R8" s="16"/>
      <c r="S8" s="276"/>
      <c r="T8" s="16"/>
      <c r="U8" s="16"/>
      <c r="V8" s="16"/>
      <c r="W8" s="16"/>
      <c r="X8" s="16"/>
      <c r="Y8" s="16"/>
      <c r="Z8" s="16"/>
      <c r="AA8" s="16"/>
      <c r="AB8" s="16"/>
      <c r="AC8" s="16"/>
    </row>
    <row r="9" spans="1:32" ht="15.95" customHeight="1">
      <c r="A9" s="266"/>
      <c r="B9" s="62"/>
      <c r="C9" s="612"/>
      <c r="D9" s="629"/>
      <c r="E9" s="591"/>
      <c r="F9" s="277"/>
      <c r="G9" s="591"/>
      <c r="H9" s="607"/>
      <c r="I9" s="64" t="s">
        <v>66</v>
      </c>
      <c r="J9" s="70">
        <v>37547500</v>
      </c>
      <c r="K9" s="11" t="s">
        <v>13</v>
      </c>
      <c r="L9" s="12" t="s">
        <v>20</v>
      </c>
      <c r="M9" s="13">
        <v>12</v>
      </c>
      <c r="N9" s="13" t="s">
        <v>17</v>
      </c>
      <c r="O9" s="14" t="s">
        <v>19</v>
      </c>
      <c r="P9" s="278">
        <f>J9*M9</f>
        <v>450570000</v>
      </c>
      <c r="Q9" s="1" t="s">
        <v>13</v>
      </c>
      <c r="R9" s="16"/>
      <c r="S9" s="279"/>
      <c r="T9" s="16"/>
      <c r="U9" s="16"/>
      <c r="V9" s="16"/>
      <c r="W9" s="16"/>
      <c r="X9" s="16"/>
      <c r="Y9" s="16"/>
      <c r="Z9" s="16"/>
      <c r="AA9" s="16"/>
      <c r="AB9" s="16"/>
      <c r="AC9" s="16"/>
    </row>
    <row r="10" spans="1:32" ht="15.95" customHeight="1">
      <c r="A10" s="266"/>
      <c r="B10" s="62"/>
      <c r="C10" s="612"/>
      <c r="D10" s="629"/>
      <c r="E10" s="591"/>
      <c r="F10" s="277"/>
      <c r="G10" s="591"/>
      <c r="H10" s="607"/>
      <c r="I10" s="64" t="s">
        <v>203</v>
      </c>
      <c r="J10" s="70">
        <v>32446000</v>
      </c>
      <c r="K10" s="11" t="s">
        <v>13</v>
      </c>
      <c r="L10" s="12" t="s">
        <v>20</v>
      </c>
      <c r="M10" s="13">
        <v>4.5</v>
      </c>
      <c r="N10" s="13" t="s">
        <v>27</v>
      </c>
      <c r="O10" s="14" t="s">
        <v>19</v>
      </c>
      <c r="P10" s="70">
        <f>J10*M10</f>
        <v>146007000</v>
      </c>
      <c r="Q10" s="1" t="s">
        <v>13</v>
      </c>
      <c r="R10" s="16"/>
      <c r="S10" s="279"/>
      <c r="T10" s="16"/>
      <c r="U10" s="16"/>
      <c r="V10" s="16"/>
      <c r="W10" s="16"/>
      <c r="X10" s="16"/>
      <c r="Y10" s="16"/>
      <c r="Z10" s="16"/>
      <c r="AA10" s="16"/>
      <c r="AB10" s="16"/>
      <c r="AC10" s="16"/>
    </row>
    <row r="11" spans="1:32" ht="15.95" customHeight="1">
      <c r="A11" s="266"/>
      <c r="B11" s="62"/>
      <c r="C11" s="612"/>
      <c r="D11" s="629"/>
      <c r="E11" s="591"/>
      <c r="F11" s="280"/>
      <c r="G11" s="591"/>
      <c r="H11" s="607"/>
      <c r="I11" s="64" t="s">
        <v>145</v>
      </c>
      <c r="J11" s="70">
        <v>32452100</v>
      </c>
      <c r="K11" s="11" t="s">
        <v>13</v>
      </c>
      <c r="L11" s="12" t="s">
        <v>20</v>
      </c>
      <c r="M11" s="13">
        <v>2</v>
      </c>
      <c r="N11" s="13" t="s">
        <v>27</v>
      </c>
      <c r="O11" s="14" t="s">
        <v>19</v>
      </c>
      <c r="P11" s="70">
        <f>J11*M11</f>
        <v>64904200</v>
      </c>
      <c r="Q11" s="1" t="s">
        <v>13</v>
      </c>
      <c r="R11" s="16"/>
      <c r="S11" s="279"/>
      <c r="T11" s="16"/>
      <c r="U11" s="16"/>
      <c r="V11" s="16"/>
      <c r="W11" s="16"/>
      <c r="X11" s="16"/>
      <c r="Y11" s="16"/>
      <c r="Z11" s="16"/>
      <c r="AA11" s="16"/>
      <c r="AB11" s="16"/>
      <c r="AC11" s="16"/>
    </row>
    <row r="12" spans="1:32" ht="15.95" customHeight="1">
      <c r="A12" s="266"/>
      <c r="B12" s="62"/>
      <c r="C12" s="613"/>
      <c r="D12" s="630"/>
      <c r="E12" s="592"/>
      <c r="F12" s="277"/>
      <c r="G12" s="592"/>
      <c r="H12" s="608"/>
      <c r="I12" s="281" t="s">
        <v>1</v>
      </c>
      <c r="J12" s="70">
        <v>8700000</v>
      </c>
      <c r="K12" s="11" t="s">
        <v>13</v>
      </c>
      <c r="L12" s="12" t="s">
        <v>20</v>
      </c>
      <c r="M12" s="13">
        <v>12</v>
      </c>
      <c r="N12" s="13" t="s">
        <v>17</v>
      </c>
      <c r="O12" s="14" t="s">
        <v>19</v>
      </c>
      <c r="P12" s="70">
        <f>J12*M12</f>
        <v>104400000</v>
      </c>
      <c r="Q12" s="1" t="s">
        <v>13</v>
      </c>
      <c r="R12" s="16"/>
      <c r="S12" s="279"/>
      <c r="T12" s="16"/>
      <c r="U12" s="16"/>
      <c r="V12" s="16"/>
      <c r="W12" s="16"/>
      <c r="X12" s="16"/>
      <c r="Y12" s="16"/>
      <c r="Z12" s="16"/>
      <c r="AA12" s="16"/>
      <c r="AB12" s="16"/>
      <c r="AC12" s="16"/>
    </row>
    <row r="13" spans="1:32" s="43" customFormat="1" ht="15.95" customHeight="1">
      <c r="A13" s="56"/>
      <c r="B13" s="62"/>
      <c r="C13" s="611" t="s">
        <v>58</v>
      </c>
      <c r="D13" s="588">
        <v>112894</v>
      </c>
      <c r="E13" s="559">
        <f>+P13/1000</f>
        <v>114485.99992000002</v>
      </c>
      <c r="F13" s="565">
        <v>102644</v>
      </c>
      <c r="G13" s="590">
        <f t="shared" ref="G13:G58" si="1">+E13-D13</f>
        <v>1591.9999200000166</v>
      </c>
      <c r="H13" s="597">
        <f t="shared" si="0"/>
        <v>1.4101723032225066</v>
      </c>
      <c r="I13" s="59"/>
      <c r="J13" s="60"/>
      <c r="K13" s="198"/>
      <c r="L13" s="61"/>
      <c r="M13" s="487" t="s">
        <v>60</v>
      </c>
      <c r="N13" s="487"/>
      <c r="O13" s="487"/>
      <c r="P13" s="60">
        <f>SUM(P14:P20)</f>
        <v>114485999.92000002</v>
      </c>
      <c r="Q13" s="55" t="s">
        <v>13</v>
      </c>
      <c r="AD13" s="16"/>
      <c r="AE13" s="239"/>
      <c r="AF13" s="239"/>
    </row>
    <row r="14" spans="1:32" s="43" customFormat="1" ht="15.95" customHeight="1">
      <c r="A14" s="56"/>
      <c r="B14" s="62"/>
      <c r="C14" s="612"/>
      <c r="D14" s="593"/>
      <c r="E14" s="560"/>
      <c r="F14" s="567"/>
      <c r="G14" s="591"/>
      <c r="H14" s="598"/>
      <c r="I14" s="64" t="s">
        <v>64</v>
      </c>
      <c r="J14" s="70">
        <v>3243833.33</v>
      </c>
      <c r="K14" s="11" t="s">
        <v>13</v>
      </c>
      <c r="L14" s="12" t="s">
        <v>20</v>
      </c>
      <c r="M14" s="13">
        <v>12</v>
      </c>
      <c r="N14" s="13" t="s">
        <v>17</v>
      </c>
      <c r="O14" s="14" t="s">
        <v>19</v>
      </c>
      <c r="P14" s="70">
        <f>(J14*M14)</f>
        <v>38925999.960000001</v>
      </c>
      <c r="Q14" s="1" t="s">
        <v>13</v>
      </c>
      <c r="AD14" s="16"/>
      <c r="AE14" s="239"/>
      <c r="AF14" s="239"/>
    </row>
    <row r="15" spans="1:32" s="43" customFormat="1" ht="15.95" customHeight="1">
      <c r="A15" s="56"/>
      <c r="B15" s="62"/>
      <c r="C15" s="612"/>
      <c r="D15" s="593"/>
      <c r="E15" s="560"/>
      <c r="F15" s="567"/>
      <c r="G15" s="591"/>
      <c r="H15" s="598"/>
      <c r="I15" s="64" t="s">
        <v>54</v>
      </c>
      <c r="J15" s="70">
        <v>860000</v>
      </c>
      <c r="K15" s="11" t="s">
        <v>13</v>
      </c>
      <c r="L15" s="12" t="s">
        <v>20</v>
      </c>
      <c r="M15" s="13">
        <v>12</v>
      </c>
      <c r="N15" s="13" t="s">
        <v>17</v>
      </c>
      <c r="O15" s="14" t="s">
        <v>19</v>
      </c>
      <c r="P15" s="70">
        <f t="shared" ref="P15:P20" si="2">(J15*M15)</f>
        <v>10320000</v>
      </c>
      <c r="Q15" s="1" t="s">
        <v>13</v>
      </c>
      <c r="AD15" s="16"/>
      <c r="AE15" s="239"/>
      <c r="AF15" s="239"/>
    </row>
    <row r="16" spans="1:32" s="43" customFormat="1" ht="15.95" customHeight="1">
      <c r="A16" s="56"/>
      <c r="B16" s="62"/>
      <c r="C16" s="612"/>
      <c r="D16" s="593"/>
      <c r="E16" s="560"/>
      <c r="F16" s="567"/>
      <c r="G16" s="591"/>
      <c r="H16" s="598"/>
      <c r="I16" s="64" t="s">
        <v>68</v>
      </c>
      <c r="J16" s="70">
        <v>1630000</v>
      </c>
      <c r="K16" s="11" t="s">
        <v>13</v>
      </c>
      <c r="L16" s="12" t="s">
        <v>20</v>
      </c>
      <c r="M16" s="13">
        <v>12</v>
      </c>
      <c r="N16" s="13" t="s">
        <v>17</v>
      </c>
      <c r="O16" s="14" t="s">
        <v>19</v>
      </c>
      <c r="P16" s="70">
        <f t="shared" si="2"/>
        <v>19560000</v>
      </c>
      <c r="Q16" s="1" t="s">
        <v>13</v>
      </c>
      <c r="AD16" s="16"/>
      <c r="AE16" s="239"/>
      <c r="AF16" s="239"/>
    </row>
    <row r="17" spans="1:32" s="43" customFormat="1" ht="15.95" customHeight="1">
      <c r="A17" s="56"/>
      <c r="B17" s="62"/>
      <c r="C17" s="612"/>
      <c r="D17" s="593"/>
      <c r="E17" s="560"/>
      <c r="F17" s="567"/>
      <c r="G17" s="591"/>
      <c r="H17" s="598"/>
      <c r="I17" s="64" t="s">
        <v>30</v>
      </c>
      <c r="J17" s="70">
        <v>1315000</v>
      </c>
      <c r="K17" s="11" t="s">
        <v>13</v>
      </c>
      <c r="L17" s="12" t="s">
        <v>20</v>
      </c>
      <c r="M17" s="13">
        <v>12</v>
      </c>
      <c r="N17" s="13" t="s">
        <v>17</v>
      </c>
      <c r="O17" s="14" t="s">
        <v>19</v>
      </c>
      <c r="P17" s="70">
        <f t="shared" si="2"/>
        <v>15780000</v>
      </c>
      <c r="Q17" s="1" t="s">
        <v>13</v>
      </c>
      <c r="AD17" s="16"/>
      <c r="AE17" s="239"/>
      <c r="AF17" s="239"/>
    </row>
    <row r="18" spans="1:32" s="43" customFormat="1" ht="15.95" customHeight="1">
      <c r="A18" s="56"/>
      <c r="B18" s="62"/>
      <c r="C18" s="612"/>
      <c r="D18" s="593"/>
      <c r="E18" s="560"/>
      <c r="F18" s="567"/>
      <c r="G18" s="591"/>
      <c r="H18" s="598"/>
      <c r="I18" s="64" t="s">
        <v>46</v>
      </c>
      <c r="J18" s="70">
        <v>1758333.33</v>
      </c>
      <c r="K18" s="11" t="s">
        <v>13</v>
      </c>
      <c r="L18" s="12" t="s">
        <v>20</v>
      </c>
      <c r="M18" s="13">
        <v>12</v>
      </c>
      <c r="N18" s="13" t="s">
        <v>17</v>
      </c>
      <c r="O18" s="14" t="s">
        <v>19</v>
      </c>
      <c r="P18" s="70">
        <f t="shared" si="2"/>
        <v>21099999.960000001</v>
      </c>
      <c r="Q18" s="1" t="s">
        <v>13</v>
      </c>
      <c r="AD18" s="16"/>
      <c r="AE18" s="239"/>
      <c r="AF18" s="239"/>
    </row>
    <row r="19" spans="1:32" s="43" customFormat="1" ht="15.95" customHeight="1">
      <c r="A19" s="56"/>
      <c r="B19" s="62"/>
      <c r="C19" s="612"/>
      <c r="D19" s="593"/>
      <c r="E19" s="560"/>
      <c r="F19" s="567"/>
      <c r="G19" s="591"/>
      <c r="H19" s="598"/>
      <c r="I19" s="64" t="s">
        <v>164</v>
      </c>
      <c r="J19" s="70">
        <v>150000</v>
      </c>
      <c r="K19" s="11" t="s">
        <v>13</v>
      </c>
      <c r="L19" s="12" t="s">
        <v>20</v>
      </c>
      <c r="M19" s="13">
        <v>12</v>
      </c>
      <c r="N19" s="13" t="s">
        <v>17</v>
      </c>
      <c r="O19" s="14" t="s">
        <v>19</v>
      </c>
      <c r="P19" s="70">
        <f t="shared" si="2"/>
        <v>1800000</v>
      </c>
      <c r="Q19" s="1" t="s">
        <v>13</v>
      </c>
      <c r="AD19" s="16"/>
      <c r="AE19" s="239"/>
      <c r="AF19" s="239"/>
    </row>
    <row r="20" spans="1:32" s="43" customFormat="1" ht="15.95" customHeight="1">
      <c r="A20" s="56"/>
      <c r="B20" s="62"/>
      <c r="C20" s="612"/>
      <c r="D20" s="593"/>
      <c r="E20" s="560"/>
      <c r="F20" s="277"/>
      <c r="G20" s="591"/>
      <c r="H20" s="598"/>
      <c r="I20" s="8" t="s">
        <v>290</v>
      </c>
      <c r="J20" s="70">
        <v>3500000</v>
      </c>
      <c r="K20" s="11" t="s">
        <v>13</v>
      </c>
      <c r="L20" s="12" t="s">
        <v>20</v>
      </c>
      <c r="M20" s="13">
        <v>2</v>
      </c>
      <c r="N20" s="13" t="s">
        <v>27</v>
      </c>
      <c r="O20" s="14" t="s">
        <v>19</v>
      </c>
      <c r="P20" s="70">
        <f t="shared" si="2"/>
        <v>7000000</v>
      </c>
      <c r="Q20" s="1" t="s">
        <v>13</v>
      </c>
      <c r="AD20" s="16"/>
      <c r="AE20" s="239"/>
      <c r="AF20" s="239"/>
    </row>
    <row r="21" spans="1:32" s="43" customFormat="1" ht="15.95" customHeight="1">
      <c r="A21" s="56"/>
      <c r="B21" s="62"/>
      <c r="C21" s="611" t="s">
        <v>173</v>
      </c>
      <c r="D21" s="588">
        <v>61162</v>
      </c>
      <c r="E21" s="559">
        <f>(+P21/1000)</f>
        <v>75893.83</v>
      </c>
      <c r="F21" s="565">
        <v>48032</v>
      </c>
      <c r="G21" s="590">
        <f>E21-D21</f>
        <v>14731.830000000002</v>
      </c>
      <c r="H21" s="597">
        <f t="shared" si="0"/>
        <v>24.086573362545373</v>
      </c>
      <c r="I21" s="282"/>
      <c r="J21" s="60"/>
      <c r="K21" s="198"/>
      <c r="L21" s="198"/>
      <c r="M21" s="487" t="s">
        <v>60</v>
      </c>
      <c r="N21" s="487"/>
      <c r="O21" s="487"/>
      <c r="P21" s="60">
        <f>SUM(P22:P22)</f>
        <v>75893830</v>
      </c>
      <c r="Q21" s="55" t="s">
        <v>13</v>
      </c>
      <c r="AD21" s="16"/>
      <c r="AE21" s="239"/>
      <c r="AF21" s="239"/>
    </row>
    <row r="22" spans="1:32" s="43" customFormat="1" ht="15.95" customHeight="1">
      <c r="A22" s="56"/>
      <c r="B22" s="62"/>
      <c r="C22" s="613"/>
      <c r="D22" s="589"/>
      <c r="E22" s="561"/>
      <c r="F22" s="566"/>
      <c r="G22" s="592">
        <f t="shared" si="1"/>
        <v>0</v>
      </c>
      <c r="H22" s="599" t="e">
        <f t="shared" si="0"/>
        <v>#DIV/0!</v>
      </c>
      <c r="I22" s="64" t="s">
        <v>173</v>
      </c>
      <c r="J22" s="70">
        <f>SUM(P8,P13,P33)-P12-14250000</f>
        <v>772217199.92000008</v>
      </c>
      <c r="K22" s="283" t="s">
        <v>13</v>
      </c>
      <c r="L22" s="13" t="s">
        <v>53</v>
      </c>
      <c r="M22" s="13">
        <v>12</v>
      </c>
      <c r="N22" s="13"/>
      <c r="O22" s="14" t="s">
        <v>19</v>
      </c>
      <c r="P22" s="70">
        <f>ROUND(J22/12,-1)+11542400</f>
        <v>75893830</v>
      </c>
      <c r="Q22" s="1" t="s">
        <v>13</v>
      </c>
      <c r="AD22" s="16"/>
      <c r="AE22" s="239"/>
      <c r="AF22" s="239"/>
    </row>
    <row r="23" spans="1:32" s="43" customFormat="1" ht="15.95" customHeight="1">
      <c r="A23" s="56"/>
      <c r="B23" s="62"/>
      <c r="C23" s="696" t="s">
        <v>357</v>
      </c>
      <c r="D23" s="595">
        <v>85344</v>
      </c>
      <c r="E23" s="602">
        <f>+P23/1000</f>
        <v>89820</v>
      </c>
      <c r="F23" s="600">
        <v>55737</v>
      </c>
      <c r="G23" s="609">
        <f t="shared" si="1"/>
        <v>4476</v>
      </c>
      <c r="H23" s="605">
        <f t="shared" si="0"/>
        <v>5.2446569178852647</v>
      </c>
      <c r="I23" s="282"/>
      <c r="J23" s="60"/>
      <c r="K23" s="198"/>
      <c r="L23" s="61"/>
      <c r="M23" s="487" t="s">
        <v>60</v>
      </c>
      <c r="N23" s="487"/>
      <c r="O23" s="487"/>
      <c r="P23" s="60">
        <f>SUM(P24:P28)</f>
        <v>89820000</v>
      </c>
      <c r="Q23" s="55" t="s">
        <v>13</v>
      </c>
      <c r="AD23" s="16"/>
      <c r="AE23" s="239"/>
      <c r="AF23" s="239"/>
    </row>
    <row r="24" spans="1:32" s="43" customFormat="1" ht="15.95" customHeight="1">
      <c r="A24" s="56"/>
      <c r="B24" s="62"/>
      <c r="C24" s="696"/>
      <c r="D24" s="595"/>
      <c r="E24" s="602"/>
      <c r="F24" s="600"/>
      <c r="G24" s="609">
        <f t="shared" si="1"/>
        <v>0</v>
      </c>
      <c r="H24" s="605" t="e">
        <f t="shared" si="0"/>
        <v>#DIV/0!</v>
      </c>
      <c r="I24" s="8" t="s">
        <v>131</v>
      </c>
      <c r="J24" s="70">
        <f>SUM(P8,P13,P33)-P18</f>
        <v>869767199.96000004</v>
      </c>
      <c r="K24" s="11" t="s">
        <v>13</v>
      </c>
      <c r="L24" s="12" t="s">
        <v>20</v>
      </c>
      <c r="M24" s="603">
        <v>4.4999999999999998E-2</v>
      </c>
      <c r="N24" s="603"/>
      <c r="O24" s="14" t="s">
        <v>19</v>
      </c>
      <c r="P24" s="70">
        <f>ROUNDUP(SUM(J24*M24),-3)</f>
        <v>39140000</v>
      </c>
      <c r="Q24" s="1" t="s">
        <v>13</v>
      </c>
      <c r="AD24" s="44"/>
      <c r="AE24" s="239"/>
      <c r="AF24" s="239"/>
    </row>
    <row r="25" spans="1:32" s="43" customFormat="1" ht="15.95" customHeight="1">
      <c r="A25" s="56"/>
      <c r="B25" s="62"/>
      <c r="C25" s="696"/>
      <c r="D25" s="595"/>
      <c r="E25" s="602"/>
      <c r="F25" s="600"/>
      <c r="G25" s="609">
        <f t="shared" si="1"/>
        <v>0</v>
      </c>
      <c r="H25" s="605" t="e">
        <f t="shared" si="0"/>
        <v>#DIV/0!</v>
      </c>
      <c r="I25" s="8" t="s">
        <v>189</v>
      </c>
      <c r="J25" s="70">
        <f>+J24</f>
        <v>869767199.96000004</v>
      </c>
      <c r="K25" s="11" t="s">
        <v>13</v>
      </c>
      <c r="L25" s="12" t="s">
        <v>20</v>
      </c>
      <c r="M25" s="604">
        <v>3.3349999999999998E-2</v>
      </c>
      <c r="N25" s="604"/>
      <c r="O25" s="13" t="s">
        <v>19</v>
      </c>
      <c r="P25" s="70">
        <f>ROUNDUP(SUM(J25*M25),-3)</f>
        <v>29007000</v>
      </c>
      <c r="Q25" s="1" t="s">
        <v>13</v>
      </c>
      <c r="AD25" s="44" t="s">
        <v>71</v>
      </c>
      <c r="AE25" s="239"/>
      <c r="AF25" s="239"/>
    </row>
    <row r="26" spans="1:32" s="43" customFormat="1" ht="15.95" customHeight="1">
      <c r="A26" s="56"/>
      <c r="B26" s="62"/>
      <c r="C26" s="696"/>
      <c r="D26" s="595"/>
      <c r="E26" s="602"/>
      <c r="F26" s="600"/>
      <c r="G26" s="609">
        <f t="shared" si="1"/>
        <v>0</v>
      </c>
      <c r="H26" s="605" t="e">
        <f t="shared" si="0"/>
        <v>#DIV/0!</v>
      </c>
      <c r="I26" s="8" t="s">
        <v>181</v>
      </c>
      <c r="J26" s="70">
        <f>+P25</f>
        <v>29007000</v>
      </c>
      <c r="K26" s="11" t="s">
        <v>13</v>
      </c>
      <c r="L26" s="12" t="s">
        <v>20</v>
      </c>
      <c r="M26" s="604">
        <v>0.10249999999999999</v>
      </c>
      <c r="N26" s="604"/>
      <c r="O26" s="13" t="s">
        <v>19</v>
      </c>
      <c r="P26" s="70">
        <f>ROUNDUP(SUM(J26*M26),-3)</f>
        <v>2974000</v>
      </c>
      <c r="Q26" s="1" t="s">
        <v>13</v>
      </c>
      <c r="AD26" s="44"/>
      <c r="AE26" s="239"/>
      <c r="AF26" s="239"/>
    </row>
    <row r="27" spans="1:32" s="43" customFormat="1" ht="15.95" customHeight="1">
      <c r="A27" s="56"/>
      <c r="B27" s="62"/>
      <c r="C27" s="696"/>
      <c r="D27" s="595"/>
      <c r="E27" s="602"/>
      <c r="F27" s="600"/>
      <c r="G27" s="609">
        <f t="shared" si="1"/>
        <v>0</v>
      </c>
      <c r="H27" s="605" t="e">
        <f t="shared" si="0"/>
        <v>#DIV/0!</v>
      </c>
      <c r="I27" s="8" t="s">
        <v>155</v>
      </c>
      <c r="J27" s="70">
        <f>SUM(P8,P13,P33)-P12-P18</f>
        <v>765367199.96000004</v>
      </c>
      <c r="K27" s="11" t="s">
        <v>13</v>
      </c>
      <c r="L27" s="12" t="s">
        <v>20</v>
      </c>
      <c r="M27" s="604">
        <v>1.6500000000000001E-2</v>
      </c>
      <c r="N27" s="604"/>
      <c r="O27" s="13" t="s">
        <v>19</v>
      </c>
      <c r="P27" s="70">
        <f>ROUNDUP(SUM(J27*M27),-3)</f>
        <v>12629000</v>
      </c>
      <c r="Q27" s="1" t="s">
        <v>13</v>
      </c>
      <c r="AD27" s="44"/>
      <c r="AE27" s="239"/>
      <c r="AF27" s="239"/>
    </row>
    <row r="28" spans="1:32" s="43" customFormat="1" ht="15.95" customHeight="1">
      <c r="A28" s="56"/>
      <c r="B28" s="62"/>
      <c r="C28" s="696"/>
      <c r="D28" s="595"/>
      <c r="E28" s="602"/>
      <c r="F28" s="600"/>
      <c r="G28" s="609">
        <f t="shared" si="1"/>
        <v>0</v>
      </c>
      <c r="H28" s="605" t="e">
        <f t="shared" si="0"/>
        <v>#DIV/0!</v>
      </c>
      <c r="I28" s="9" t="s">
        <v>128</v>
      </c>
      <c r="J28" s="67">
        <f>J27</f>
        <v>765367199.96000004</v>
      </c>
      <c r="K28" s="3" t="s">
        <v>13</v>
      </c>
      <c r="L28" s="4" t="s">
        <v>20</v>
      </c>
      <c r="M28" s="596">
        <v>7.9299999999999995E-3</v>
      </c>
      <c r="N28" s="596"/>
      <c r="O28" s="5" t="s">
        <v>19</v>
      </c>
      <c r="P28" s="67">
        <f>ROUNDUP(SUM(J28*M28),-3)</f>
        <v>6070000</v>
      </c>
      <c r="Q28" s="7" t="s">
        <v>13</v>
      </c>
      <c r="AD28" s="44"/>
      <c r="AE28" s="239"/>
      <c r="AF28" s="239"/>
    </row>
    <row r="29" spans="1:32" s="43" customFormat="1" ht="15.95" customHeight="1">
      <c r="A29" s="56" t="s">
        <v>45</v>
      </c>
      <c r="B29" s="62"/>
      <c r="C29" s="611" t="s">
        <v>220</v>
      </c>
      <c r="D29" s="588">
        <v>21100</v>
      </c>
      <c r="E29" s="559">
        <f>+P29/1000</f>
        <v>21700</v>
      </c>
      <c r="F29" s="600">
        <v>24295</v>
      </c>
      <c r="G29" s="590">
        <f>+E29-D29</f>
        <v>600</v>
      </c>
      <c r="H29" s="597">
        <f t="shared" si="0"/>
        <v>2.8436018957345972</v>
      </c>
      <c r="I29" s="282"/>
      <c r="J29" s="60"/>
      <c r="K29" s="198"/>
      <c r="L29" s="61"/>
      <c r="M29" s="61" t="s">
        <v>60</v>
      </c>
      <c r="N29" s="61"/>
      <c r="O29" s="61"/>
      <c r="P29" s="60">
        <f>SUM(P30:P35)</f>
        <v>21700000</v>
      </c>
      <c r="Q29" s="55" t="s">
        <v>13</v>
      </c>
      <c r="AD29" s="44"/>
      <c r="AE29" s="239"/>
      <c r="AF29" s="239"/>
    </row>
    <row r="30" spans="1:32" s="43" customFormat="1" ht="15.95" customHeight="1">
      <c r="A30" s="56"/>
      <c r="B30" s="62"/>
      <c r="C30" s="612"/>
      <c r="D30" s="593"/>
      <c r="E30" s="560"/>
      <c r="F30" s="600"/>
      <c r="G30" s="591"/>
      <c r="H30" s="598"/>
      <c r="I30" s="8" t="s">
        <v>119</v>
      </c>
      <c r="J30" s="70">
        <v>0</v>
      </c>
      <c r="K30" s="11" t="s">
        <v>13</v>
      </c>
      <c r="L30" s="12" t="s">
        <v>20</v>
      </c>
      <c r="M30" s="13">
        <v>1</v>
      </c>
      <c r="N30" s="13" t="s">
        <v>27</v>
      </c>
      <c r="O30" s="14" t="s">
        <v>19</v>
      </c>
      <c r="P30" s="70">
        <f>SUM(J30*M30)</f>
        <v>0</v>
      </c>
      <c r="Q30" s="1" t="s">
        <v>13</v>
      </c>
      <c r="AD30" s="44"/>
      <c r="AE30" s="239"/>
      <c r="AF30" s="239"/>
    </row>
    <row r="31" spans="1:32" s="43" customFormat="1" ht="15.95" customHeight="1">
      <c r="A31" s="56"/>
      <c r="B31" s="62"/>
      <c r="C31" s="612"/>
      <c r="D31" s="593"/>
      <c r="E31" s="560"/>
      <c r="F31" s="600"/>
      <c r="G31" s="591"/>
      <c r="H31" s="598"/>
      <c r="I31" s="8" t="s">
        <v>184</v>
      </c>
      <c r="J31" s="70">
        <v>600000</v>
      </c>
      <c r="K31" s="11" t="s">
        <v>13</v>
      </c>
      <c r="L31" s="12" t="s">
        <v>20</v>
      </c>
      <c r="M31" s="13">
        <v>16</v>
      </c>
      <c r="N31" s="13" t="s">
        <v>44</v>
      </c>
      <c r="O31" s="14" t="s">
        <v>19</v>
      </c>
      <c r="P31" s="70">
        <f>SUM(J31*M31)</f>
        <v>9600000</v>
      </c>
      <c r="Q31" s="1" t="s">
        <v>13</v>
      </c>
      <c r="AD31" s="44"/>
      <c r="AE31" s="239"/>
      <c r="AF31" s="239"/>
    </row>
    <row r="32" spans="1:32" s="43" customFormat="1" ht="15.95" customHeight="1">
      <c r="A32" s="56"/>
      <c r="B32" s="62"/>
      <c r="C32" s="612"/>
      <c r="D32" s="593"/>
      <c r="E32" s="560"/>
      <c r="F32" s="600"/>
      <c r="G32" s="591"/>
      <c r="H32" s="598"/>
      <c r="I32" s="8" t="s">
        <v>254</v>
      </c>
      <c r="J32" s="70">
        <v>50000</v>
      </c>
      <c r="K32" s="11" t="s">
        <v>13</v>
      </c>
      <c r="L32" s="12" t="s">
        <v>20</v>
      </c>
      <c r="M32" s="13">
        <v>4</v>
      </c>
      <c r="N32" s="13" t="s">
        <v>27</v>
      </c>
      <c r="O32" s="14" t="s">
        <v>19</v>
      </c>
      <c r="P32" s="70">
        <f>+J32*M32</f>
        <v>200000</v>
      </c>
      <c r="Q32" s="1" t="s">
        <v>13</v>
      </c>
      <c r="AD32" s="44"/>
      <c r="AE32" s="239"/>
      <c r="AF32" s="239"/>
    </row>
    <row r="33" spans="1:32" s="43" customFormat="1" ht="15.95" customHeight="1">
      <c r="A33" s="56"/>
      <c r="B33" s="62"/>
      <c r="C33" s="612"/>
      <c r="D33" s="593"/>
      <c r="E33" s="560"/>
      <c r="F33" s="600"/>
      <c r="G33" s="591"/>
      <c r="H33" s="598"/>
      <c r="I33" s="8" t="s">
        <v>445</v>
      </c>
      <c r="J33" s="70">
        <v>3500000</v>
      </c>
      <c r="K33" s="11" t="s">
        <v>13</v>
      </c>
      <c r="L33" s="12" t="s">
        <v>20</v>
      </c>
      <c r="M33" s="13">
        <v>3</v>
      </c>
      <c r="N33" s="13" t="s">
        <v>27</v>
      </c>
      <c r="O33" s="14" t="s">
        <v>19</v>
      </c>
      <c r="P33" s="70">
        <f>+J33*M33</f>
        <v>10500000</v>
      </c>
      <c r="Q33" s="1" t="s">
        <v>13</v>
      </c>
      <c r="AD33" s="44"/>
      <c r="AE33" s="239"/>
      <c r="AF33" s="239"/>
    </row>
    <row r="34" spans="1:32" s="43" customFormat="1" ht="15.95" customHeight="1" thickBot="1">
      <c r="A34" s="56"/>
      <c r="B34" s="62"/>
      <c r="C34" s="612"/>
      <c r="D34" s="593"/>
      <c r="E34" s="560"/>
      <c r="F34" s="601"/>
      <c r="G34" s="591"/>
      <c r="H34" s="598"/>
      <c r="I34" s="8" t="s">
        <v>118</v>
      </c>
      <c r="J34" s="70">
        <v>500000</v>
      </c>
      <c r="K34" s="11" t="s">
        <v>13</v>
      </c>
      <c r="L34" s="12" t="s">
        <v>20</v>
      </c>
      <c r="M34" s="13">
        <v>1</v>
      </c>
      <c r="N34" s="13" t="s">
        <v>27</v>
      </c>
      <c r="O34" s="14" t="s">
        <v>19</v>
      </c>
      <c r="P34" s="70">
        <f>+J34*M34</f>
        <v>500000</v>
      </c>
      <c r="Q34" s="1" t="s">
        <v>13</v>
      </c>
      <c r="AD34" s="44"/>
      <c r="AE34" s="239"/>
      <c r="AF34" s="239"/>
    </row>
    <row r="35" spans="1:32" s="43" customFormat="1" ht="15.95" customHeight="1">
      <c r="A35" s="56"/>
      <c r="B35" s="100"/>
      <c r="C35" s="613"/>
      <c r="D35" s="589"/>
      <c r="E35" s="561"/>
      <c r="F35" s="280"/>
      <c r="G35" s="592"/>
      <c r="H35" s="599"/>
      <c r="I35" s="9" t="s">
        <v>191</v>
      </c>
      <c r="J35" s="67">
        <v>300000</v>
      </c>
      <c r="K35" s="3" t="s">
        <v>13</v>
      </c>
      <c r="L35" s="4" t="s">
        <v>20</v>
      </c>
      <c r="M35" s="5">
        <v>3</v>
      </c>
      <c r="N35" s="5" t="s">
        <v>27</v>
      </c>
      <c r="O35" s="6" t="s">
        <v>19</v>
      </c>
      <c r="P35" s="67">
        <f>+J35*M35</f>
        <v>900000</v>
      </c>
      <c r="Q35" s="7" t="s">
        <v>13</v>
      </c>
      <c r="AD35" s="44"/>
      <c r="AE35" s="239"/>
      <c r="AF35" s="239"/>
    </row>
    <row r="36" spans="1:32" s="43" customFormat="1" ht="20.100000000000001" customHeight="1">
      <c r="A36" s="33" t="s">
        <v>33</v>
      </c>
      <c r="B36" s="284" t="s">
        <v>15</v>
      </c>
      <c r="C36" s="267" t="s">
        <v>43</v>
      </c>
      <c r="D36" s="268">
        <f>SUM(D37,D40,D43)</f>
        <v>12800</v>
      </c>
      <c r="E36" s="269">
        <f>SUM(E37:E48)</f>
        <v>12800</v>
      </c>
      <c r="F36" s="270">
        <f>SUM(F37,F43)</f>
        <v>12549</v>
      </c>
      <c r="G36" s="271">
        <f t="shared" si="1"/>
        <v>0</v>
      </c>
      <c r="H36" s="272">
        <f t="shared" si="0"/>
        <v>0</v>
      </c>
      <c r="I36" s="285"/>
      <c r="J36" s="70"/>
      <c r="K36" s="11"/>
      <c r="L36" s="13"/>
      <c r="M36" s="13"/>
      <c r="N36" s="13"/>
      <c r="O36" s="13"/>
      <c r="P36" s="70">
        <f>SUM(P37,P40,P43)</f>
        <v>12800000</v>
      </c>
      <c r="Q36" s="1" t="s">
        <v>13</v>
      </c>
      <c r="AD36" s="44"/>
      <c r="AE36" s="239"/>
      <c r="AF36" s="239"/>
    </row>
    <row r="37" spans="1:32" s="43" customFormat="1" ht="15.95" customHeight="1">
      <c r="A37" s="56"/>
      <c r="B37" s="57" t="s">
        <v>55</v>
      </c>
      <c r="C37" s="614" t="s">
        <v>123</v>
      </c>
      <c r="D37" s="588">
        <v>1300</v>
      </c>
      <c r="E37" s="559">
        <f>+P37/1000</f>
        <v>1300</v>
      </c>
      <c r="F37" s="565">
        <v>9823</v>
      </c>
      <c r="G37" s="590">
        <f t="shared" si="1"/>
        <v>0</v>
      </c>
      <c r="H37" s="597">
        <f t="shared" si="0"/>
        <v>0</v>
      </c>
      <c r="I37" s="286"/>
      <c r="J37" s="60"/>
      <c r="K37" s="198"/>
      <c r="L37" s="61"/>
      <c r="M37" s="487" t="s">
        <v>60</v>
      </c>
      <c r="N37" s="487"/>
      <c r="O37" s="487"/>
      <c r="P37" s="60">
        <f>SUM(P38:P39)</f>
        <v>1300000</v>
      </c>
      <c r="Q37" s="55" t="s">
        <v>13</v>
      </c>
      <c r="AD37" s="44"/>
      <c r="AE37" s="239"/>
      <c r="AF37" s="239"/>
    </row>
    <row r="38" spans="1:32" s="43" customFormat="1" ht="15.95" customHeight="1">
      <c r="A38" s="56"/>
      <c r="B38" s="62"/>
      <c r="C38" s="610"/>
      <c r="D38" s="593"/>
      <c r="E38" s="560"/>
      <c r="F38" s="567"/>
      <c r="G38" s="591">
        <f t="shared" si="1"/>
        <v>0</v>
      </c>
      <c r="H38" s="598" t="e">
        <f>+G38/D38*100</f>
        <v>#DIV/0!</v>
      </c>
      <c r="I38" s="139" t="s">
        <v>76</v>
      </c>
      <c r="J38" s="70">
        <v>100000</v>
      </c>
      <c r="K38" s="11" t="s">
        <v>13</v>
      </c>
      <c r="L38" s="12" t="s">
        <v>20</v>
      </c>
      <c r="M38" s="13">
        <v>12</v>
      </c>
      <c r="N38" s="13" t="s">
        <v>17</v>
      </c>
      <c r="O38" s="14" t="s">
        <v>19</v>
      </c>
      <c r="P38" s="70">
        <f>SUM(J38*M38)</f>
        <v>1200000</v>
      </c>
      <c r="Q38" s="1" t="s">
        <v>13</v>
      </c>
      <c r="AD38" s="44"/>
      <c r="AE38" s="239"/>
      <c r="AF38" s="239"/>
    </row>
    <row r="39" spans="1:32" s="43" customFormat="1" ht="15.95" customHeight="1">
      <c r="A39" s="56"/>
      <c r="B39" s="62"/>
      <c r="C39" s="615"/>
      <c r="D39" s="589"/>
      <c r="E39" s="561"/>
      <c r="F39" s="566"/>
      <c r="G39" s="592">
        <f t="shared" si="1"/>
        <v>0</v>
      </c>
      <c r="H39" s="599" t="e">
        <f>+G39/D39*100</f>
        <v>#DIV/0!</v>
      </c>
      <c r="I39" s="287" t="s">
        <v>110</v>
      </c>
      <c r="J39" s="67">
        <v>20000</v>
      </c>
      <c r="K39" s="3" t="s">
        <v>13</v>
      </c>
      <c r="L39" s="4" t="s">
        <v>20</v>
      </c>
      <c r="M39" s="5">
        <v>5</v>
      </c>
      <c r="N39" s="5" t="s">
        <v>27</v>
      </c>
      <c r="O39" s="6" t="s">
        <v>19</v>
      </c>
      <c r="P39" s="67">
        <f>SUM(J39*M39)</f>
        <v>100000</v>
      </c>
      <c r="Q39" s="7" t="s">
        <v>13</v>
      </c>
      <c r="AD39" s="44"/>
      <c r="AE39" s="239"/>
      <c r="AF39" s="239"/>
    </row>
    <row r="40" spans="1:32" s="43" customFormat="1" ht="15.95" customHeight="1">
      <c r="A40" s="288"/>
      <c r="B40" s="57"/>
      <c r="C40" s="611" t="s">
        <v>194</v>
      </c>
      <c r="D40" s="588">
        <v>1300</v>
      </c>
      <c r="E40" s="559">
        <f>P40/1000</f>
        <v>1300</v>
      </c>
      <c r="F40" s="275"/>
      <c r="G40" s="590">
        <f>E40-D40</f>
        <v>0</v>
      </c>
      <c r="H40" s="597">
        <f>G40/D40*100</f>
        <v>0</v>
      </c>
      <c r="I40" s="289"/>
      <c r="J40" s="60"/>
      <c r="K40" s="198"/>
      <c r="L40" s="61"/>
      <c r="M40" s="487" t="s">
        <v>60</v>
      </c>
      <c r="N40" s="487"/>
      <c r="O40" s="487"/>
      <c r="P40" s="60">
        <f>SUM(P41:P42)</f>
        <v>1300000</v>
      </c>
      <c r="Q40" s="55" t="s">
        <v>13</v>
      </c>
      <c r="AD40" s="44"/>
      <c r="AE40" s="239"/>
      <c r="AF40" s="239"/>
    </row>
    <row r="41" spans="1:32" s="43" customFormat="1" ht="15.95" customHeight="1">
      <c r="A41" s="56"/>
      <c r="B41" s="57"/>
      <c r="C41" s="612"/>
      <c r="D41" s="593"/>
      <c r="E41" s="560"/>
      <c r="F41" s="277"/>
      <c r="G41" s="591"/>
      <c r="H41" s="598"/>
      <c r="I41" s="139" t="s">
        <v>299</v>
      </c>
      <c r="J41" s="70">
        <v>250000</v>
      </c>
      <c r="K41" s="11" t="s">
        <v>13</v>
      </c>
      <c r="L41" s="12" t="s">
        <v>20</v>
      </c>
      <c r="M41" s="13">
        <v>2</v>
      </c>
      <c r="N41" s="13" t="s">
        <v>27</v>
      </c>
      <c r="O41" s="14" t="s">
        <v>19</v>
      </c>
      <c r="P41" s="70">
        <f>SUM(J41*M41)</f>
        <v>500000</v>
      </c>
      <c r="Q41" s="1" t="s">
        <v>13</v>
      </c>
      <c r="AD41" s="44"/>
      <c r="AE41" s="239"/>
      <c r="AF41" s="239"/>
    </row>
    <row r="42" spans="1:32" s="43" customFormat="1" ht="15.95" customHeight="1">
      <c r="A42" s="56"/>
      <c r="B42" s="62"/>
      <c r="C42" s="613"/>
      <c r="D42" s="589"/>
      <c r="E42" s="561"/>
      <c r="F42" s="277"/>
      <c r="G42" s="592"/>
      <c r="H42" s="599"/>
      <c r="I42" s="139" t="s">
        <v>391</v>
      </c>
      <c r="J42" s="70">
        <v>200000</v>
      </c>
      <c r="K42" s="11" t="s">
        <v>13</v>
      </c>
      <c r="L42" s="12" t="s">
        <v>20</v>
      </c>
      <c r="M42" s="13">
        <v>4</v>
      </c>
      <c r="N42" s="13" t="s">
        <v>27</v>
      </c>
      <c r="O42" s="14" t="s">
        <v>19</v>
      </c>
      <c r="P42" s="70">
        <f>SUM(J42*M42)</f>
        <v>800000</v>
      </c>
      <c r="Q42" s="1" t="s">
        <v>13</v>
      </c>
      <c r="AD42" s="44"/>
      <c r="AE42" s="239"/>
      <c r="AF42" s="239"/>
    </row>
    <row r="43" spans="1:32" s="43" customFormat="1" ht="15.95" customHeight="1">
      <c r="A43" s="56"/>
      <c r="B43" s="62"/>
      <c r="C43" s="614" t="s">
        <v>12</v>
      </c>
      <c r="D43" s="588">
        <v>10200</v>
      </c>
      <c r="E43" s="559">
        <f>+P43/1000</f>
        <v>10200</v>
      </c>
      <c r="F43" s="565">
        <v>2726</v>
      </c>
      <c r="G43" s="590">
        <f t="shared" si="1"/>
        <v>0</v>
      </c>
      <c r="H43" s="597">
        <f>+G43/D43*100</f>
        <v>0</v>
      </c>
      <c r="I43" s="286"/>
      <c r="J43" s="60"/>
      <c r="K43" s="198"/>
      <c r="L43" s="61"/>
      <c r="M43" s="487" t="s">
        <v>60</v>
      </c>
      <c r="N43" s="487"/>
      <c r="O43" s="487"/>
      <c r="P43" s="60">
        <f>SUM(P44:P48)</f>
        <v>10200000</v>
      </c>
      <c r="Q43" s="55" t="s">
        <v>13</v>
      </c>
      <c r="AD43" s="44"/>
      <c r="AE43" s="239"/>
      <c r="AF43" s="239"/>
    </row>
    <row r="44" spans="1:32" s="43" customFormat="1" ht="15.95" customHeight="1">
      <c r="A44" s="56"/>
      <c r="B44" s="62"/>
      <c r="C44" s="610"/>
      <c r="D44" s="593"/>
      <c r="E44" s="560"/>
      <c r="F44" s="567"/>
      <c r="G44" s="591">
        <f t="shared" si="1"/>
        <v>0</v>
      </c>
      <c r="H44" s="598" t="e">
        <f>+G44/D44*100</f>
        <v>#DIV/0!</v>
      </c>
      <c r="I44" s="139" t="s">
        <v>323</v>
      </c>
      <c r="J44" s="70">
        <v>300000</v>
      </c>
      <c r="K44" s="11" t="s">
        <v>13</v>
      </c>
      <c r="L44" s="12" t="s">
        <v>20</v>
      </c>
      <c r="M44" s="13">
        <v>2</v>
      </c>
      <c r="N44" s="13" t="s">
        <v>27</v>
      </c>
      <c r="O44" s="14" t="s">
        <v>19</v>
      </c>
      <c r="P44" s="70">
        <f>SUM(J44*M44)</f>
        <v>600000</v>
      </c>
      <c r="Q44" s="1" t="s">
        <v>13</v>
      </c>
      <c r="AD44" s="44"/>
      <c r="AE44" s="239"/>
      <c r="AF44" s="239"/>
    </row>
    <row r="45" spans="1:32" s="43" customFormat="1" ht="15.95" customHeight="1">
      <c r="A45" s="56"/>
      <c r="B45" s="62"/>
      <c r="C45" s="610"/>
      <c r="D45" s="593"/>
      <c r="E45" s="560"/>
      <c r="F45" s="567"/>
      <c r="G45" s="591"/>
      <c r="H45" s="598"/>
      <c r="I45" s="139" t="s">
        <v>83</v>
      </c>
      <c r="J45" s="70">
        <v>1750000</v>
      </c>
      <c r="K45" s="11" t="s">
        <v>13</v>
      </c>
      <c r="L45" s="12" t="s">
        <v>20</v>
      </c>
      <c r="M45" s="13">
        <v>4</v>
      </c>
      <c r="N45" s="13" t="s">
        <v>27</v>
      </c>
      <c r="O45" s="14" t="s">
        <v>19</v>
      </c>
      <c r="P45" s="70">
        <f>SUM(J45*M45)</f>
        <v>7000000</v>
      </c>
      <c r="Q45" s="1" t="s">
        <v>13</v>
      </c>
      <c r="AD45" s="44"/>
      <c r="AE45" s="239"/>
      <c r="AF45" s="239"/>
    </row>
    <row r="46" spans="1:32" s="43" customFormat="1" ht="15.95" customHeight="1">
      <c r="A46" s="56"/>
      <c r="B46" s="62"/>
      <c r="C46" s="610"/>
      <c r="D46" s="593"/>
      <c r="E46" s="560"/>
      <c r="F46" s="567"/>
      <c r="G46" s="591">
        <f t="shared" si="1"/>
        <v>0</v>
      </c>
      <c r="H46" s="598" t="e">
        <f t="shared" ref="H46:H56" si="3">+G46/D46*100</f>
        <v>#DIV/0!</v>
      </c>
      <c r="I46" s="139" t="s">
        <v>342</v>
      </c>
      <c r="J46" s="70">
        <v>500000</v>
      </c>
      <c r="K46" s="11" t="s">
        <v>13</v>
      </c>
      <c r="L46" s="12" t="s">
        <v>20</v>
      </c>
      <c r="M46" s="13">
        <v>4</v>
      </c>
      <c r="N46" s="13" t="s">
        <v>27</v>
      </c>
      <c r="O46" s="14" t="s">
        <v>19</v>
      </c>
      <c r="P46" s="70">
        <f>SUM(J46*M46)</f>
        <v>2000000</v>
      </c>
      <c r="Q46" s="1" t="s">
        <v>13</v>
      </c>
      <c r="AD46" s="44"/>
      <c r="AE46" s="239"/>
      <c r="AF46" s="239"/>
    </row>
    <row r="47" spans="1:32" s="43" customFormat="1" ht="15.95" customHeight="1">
      <c r="A47" s="56"/>
      <c r="B47" s="62"/>
      <c r="C47" s="610"/>
      <c r="D47" s="593"/>
      <c r="E47" s="560"/>
      <c r="F47" s="567"/>
      <c r="G47" s="591"/>
      <c r="H47" s="598"/>
      <c r="I47" s="139" t="s">
        <v>381</v>
      </c>
      <c r="J47" s="70">
        <v>100000</v>
      </c>
      <c r="K47" s="11" t="s">
        <v>13</v>
      </c>
      <c r="L47" s="12" t="s">
        <v>20</v>
      </c>
      <c r="M47" s="13">
        <v>2</v>
      </c>
      <c r="N47" s="13" t="s">
        <v>27</v>
      </c>
      <c r="O47" s="14" t="s">
        <v>19</v>
      </c>
      <c r="P47" s="70">
        <f>SUM(J47*M47)</f>
        <v>200000</v>
      </c>
      <c r="Q47" s="1" t="s">
        <v>13</v>
      </c>
      <c r="AD47" s="44"/>
      <c r="AE47" s="239"/>
      <c r="AF47" s="239"/>
    </row>
    <row r="48" spans="1:32" s="43" customFormat="1" ht="15.95" customHeight="1">
      <c r="A48" s="56"/>
      <c r="B48" s="62"/>
      <c r="C48" s="610"/>
      <c r="D48" s="593"/>
      <c r="E48" s="560"/>
      <c r="F48" s="566"/>
      <c r="G48" s="591">
        <f t="shared" si="1"/>
        <v>0</v>
      </c>
      <c r="H48" s="598" t="e">
        <f t="shared" si="3"/>
        <v>#DIV/0!</v>
      </c>
      <c r="I48" s="139" t="s">
        <v>432</v>
      </c>
      <c r="J48" s="70">
        <v>100000</v>
      </c>
      <c r="K48" s="11" t="s">
        <v>13</v>
      </c>
      <c r="L48" s="12" t="s">
        <v>20</v>
      </c>
      <c r="M48" s="13">
        <v>4</v>
      </c>
      <c r="N48" s="13" t="s">
        <v>27</v>
      </c>
      <c r="O48" s="14" t="s">
        <v>19</v>
      </c>
      <c r="P48" s="70">
        <f>SUM(J48*M48)</f>
        <v>400000</v>
      </c>
      <c r="Q48" s="1" t="s">
        <v>13</v>
      </c>
      <c r="AD48" s="44"/>
      <c r="AE48" s="239"/>
      <c r="AF48" s="239"/>
    </row>
    <row r="49" spans="1:32" s="43" customFormat="1" ht="20.100000000000001" customHeight="1">
      <c r="A49" s="56"/>
      <c r="B49" s="45" t="s">
        <v>65</v>
      </c>
      <c r="C49" s="290" t="s">
        <v>43</v>
      </c>
      <c r="D49" s="291">
        <f>SUM(D50:D62,D63:D77)</f>
        <v>331750</v>
      </c>
      <c r="E49" s="292">
        <f>SUM(E50:E77)</f>
        <v>345084</v>
      </c>
      <c r="F49" s="293">
        <f>SUM(F50:F62,F63:F77)</f>
        <v>274672</v>
      </c>
      <c r="G49" s="294">
        <f>E49-D49</f>
        <v>13334</v>
      </c>
      <c r="H49" s="295">
        <f t="shared" si="3"/>
        <v>4.0192916352675212</v>
      </c>
      <c r="I49" s="286"/>
      <c r="J49" s="60"/>
      <c r="K49" s="198"/>
      <c r="L49" s="198"/>
      <c r="M49" s="198"/>
      <c r="N49" s="198"/>
      <c r="O49" s="198"/>
      <c r="P49" s="54">
        <f>SUM(P50,P52,P59,P63,P67,P75)</f>
        <v>345084000</v>
      </c>
      <c r="Q49" s="55" t="s">
        <v>13</v>
      </c>
      <c r="AD49" s="44"/>
      <c r="AE49" s="239"/>
      <c r="AF49" s="239"/>
    </row>
    <row r="50" spans="1:32" s="43" customFormat="1" ht="15.95" customHeight="1">
      <c r="A50" s="56"/>
      <c r="B50" s="62"/>
      <c r="C50" s="614" t="s">
        <v>62</v>
      </c>
      <c r="D50" s="588">
        <v>500</v>
      </c>
      <c r="E50" s="559">
        <f>+P50/1000</f>
        <v>500</v>
      </c>
      <c r="F50" s="565">
        <v>107</v>
      </c>
      <c r="G50" s="590">
        <f t="shared" si="1"/>
        <v>0</v>
      </c>
      <c r="H50" s="597">
        <f t="shared" si="3"/>
        <v>0</v>
      </c>
      <c r="I50" s="286"/>
      <c r="J50" s="60"/>
      <c r="K50" s="198"/>
      <c r="L50" s="61"/>
      <c r="M50" s="61" t="s">
        <v>60</v>
      </c>
      <c r="N50" s="61"/>
      <c r="O50" s="61"/>
      <c r="P50" s="60">
        <f>SUM(P51)</f>
        <v>500000</v>
      </c>
      <c r="Q50" s="55" t="s">
        <v>13</v>
      </c>
      <c r="AD50" s="44"/>
      <c r="AE50" s="239"/>
      <c r="AF50" s="239"/>
    </row>
    <row r="51" spans="1:32" s="43" customFormat="1" ht="15.95" customHeight="1">
      <c r="A51" s="56"/>
      <c r="B51" s="296"/>
      <c r="C51" s="615"/>
      <c r="D51" s="589"/>
      <c r="E51" s="561"/>
      <c r="F51" s="566"/>
      <c r="G51" s="592">
        <f t="shared" si="1"/>
        <v>0</v>
      </c>
      <c r="H51" s="599" t="e">
        <f t="shared" si="3"/>
        <v>#DIV/0!</v>
      </c>
      <c r="I51" s="287" t="s">
        <v>221</v>
      </c>
      <c r="J51" s="67">
        <v>100000</v>
      </c>
      <c r="K51" s="3" t="s">
        <v>13</v>
      </c>
      <c r="L51" s="4" t="s">
        <v>20</v>
      </c>
      <c r="M51" s="5">
        <v>5</v>
      </c>
      <c r="N51" s="5" t="s">
        <v>27</v>
      </c>
      <c r="O51" s="6" t="s">
        <v>19</v>
      </c>
      <c r="P51" s="67">
        <f>SUM(J51*M51)</f>
        <v>500000</v>
      </c>
      <c r="Q51" s="7" t="s">
        <v>13</v>
      </c>
      <c r="AD51" s="44"/>
      <c r="AE51" s="239"/>
      <c r="AF51" s="239"/>
    </row>
    <row r="52" spans="1:32" s="43" customFormat="1" ht="15.95" customHeight="1">
      <c r="A52" s="56"/>
      <c r="B52" s="62"/>
      <c r="C52" s="616" t="s">
        <v>330</v>
      </c>
      <c r="D52" s="588">
        <v>213344</v>
      </c>
      <c r="E52" s="559">
        <f>+P52/1000</f>
        <v>213344</v>
      </c>
      <c r="F52" s="565">
        <v>27504</v>
      </c>
      <c r="G52" s="590">
        <f t="shared" si="1"/>
        <v>0</v>
      </c>
      <c r="H52" s="597">
        <f t="shared" si="3"/>
        <v>0</v>
      </c>
      <c r="I52" s="286"/>
      <c r="J52" s="60"/>
      <c r="K52" s="198"/>
      <c r="L52" s="198"/>
      <c r="M52" s="487" t="s">
        <v>60</v>
      </c>
      <c r="N52" s="487"/>
      <c r="O52" s="487"/>
      <c r="P52" s="54">
        <f>SUM(P53:P58)</f>
        <v>213344000</v>
      </c>
      <c r="Q52" s="55" t="s">
        <v>13</v>
      </c>
      <c r="AD52" s="44"/>
      <c r="AE52" s="239"/>
      <c r="AF52" s="239"/>
    </row>
    <row r="53" spans="1:32" s="43" customFormat="1" ht="15.95" customHeight="1">
      <c r="A53" s="56"/>
      <c r="B53" s="62"/>
      <c r="C53" s="617"/>
      <c r="D53" s="593"/>
      <c r="E53" s="560"/>
      <c r="F53" s="567"/>
      <c r="G53" s="591"/>
      <c r="H53" s="598"/>
      <c r="I53" s="139" t="s">
        <v>439</v>
      </c>
      <c r="J53" s="70">
        <v>15157000</v>
      </c>
      <c r="K53" s="11" t="s">
        <v>17</v>
      </c>
      <c r="L53" s="13" t="s">
        <v>20</v>
      </c>
      <c r="M53" s="13">
        <v>12</v>
      </c>
      <c r="N53" s="13" t="s">
        <v>17</v>
      </c>
      <c r="O53" s="13" t="s">
        <v>39</v>
      </c>
      <c r="P53" s="86">
        <f>J53*M53</f>
        <v>181884000</v>
      </c>
      <c r="Q53" s="1" t="s">
        <v>13</v>
      </c>
      <c r="AD53" s="44"/>
      <c r="AE53" s="239"/>
      <c r="AF53" s="239"/>
    </row>
    <row r="54" spans="1:32" s="43" customFormat="1" ht="15.95" customHeight="1">
      <c r="A54" s="56"/>
      <c r="B54" s="62"/>
      <c r="C54" s="610"/>
      <c r="D54" s="593"/>
      <c r="E54" s="560"/>
      <c r="F54" s="567"/>
      <c r="G54" s="591">
        <f t="shared" si="1"/>
        <v>0</v>
      </c>
      <c r="H54" s="598" t="e">
        <f t="shared" si="3"/>
        <v>#DIV/0!</v>
      </c>
      <c r="I54" s="139" t="s">
        <v>319</v>
      </c>
      <c r="J54" s="70">
        <v>2530000</v>
      </c>
      <c r="K54" s="11" t="s">
        <v>13</v>
      </c>
      <c r="L54" s="12" t="s">
        <v>20</v>
      </c>
      <c r="M54" s="13">
        <v>2</v>
      </c>
      <c r="N54" s="13" t="s">
        <v>27</v>
      </c>
      <c r="O54" s="14" t="s">
        <v>19</v>
      </c>
      <c r="P54" s="70">
        <f>SUM(J54*M54)</f>
        <v>5060000</v>
      </c>
      <c r="Q54" s="1" t="s">
        <v>13</v>
      </c>
      <c r="AD54" s="44"/>
      <c r="AE54" s="239"/>
      <c r="AF54" s="239"/>
    </row>
    <row r="55" spans="1:32" s="43" customFormat="1" ht="15.95" customHeight="1">
      <c r="A55" s="56"/>
      <c r="B55" s="62"/>
      <c r="C55" s="610"/>
      <c r="D55" s="593"/>
      <c r="E55" s="560"/>
      <c r="F55" s="567"/>
      <c r="G55" s="591"/>
      <c r="H55" s="598"/>
      <c r="I55" s="139" t="s">
        <v>430</v>
      </c>
      <c r="J55" s="70">
        <v>2000000</v>
      </c>
      <c r="K55" s="11" t="s">
        <v>13</v>
      </c>
      <c r="L55" s="12" t="s">
        <v>20</v>
      </c>
      <c r="M55" s="13">
        <v>3</v>
      </c>
      <c r="N55" s="13" t="s">
        <v>27</v>
      </c>
      <c r="O55" s="14" t="s">
        <v>19</v>
      </c>
      <c r="P55" s="70">
        <f>SUM(J55*M55)</f>
        <v>6000000</v>
      </c>
      <c r="Q55" s="1" t="s">
        <v>13</v>
      </c>
      <c r="AD55" s="44"/>
      <c r="AE55" s="239"/>
      <c r="AF55" s="239"/>
    </row>
    <row r="56" spans="1:32" s="43" customFormat="1" ht="15.95" customHeight="1">
      <c r="A56" s="56"/>
      <c r="B56" s="62"/>
      <c r="C56" s="610"/>
      <c r="D56" s="593"/>
      <c r="E56" s="560"/>
      <c r="F56" s="567"/>
      <c r="G56" s="591">
        <f t="shared" si="1"/>
        <v>0</v>
      </c>
      <c r="H56" s="598" t="e">
        <f t="shared" si="3"/>
        <v>#DIV/0!</v>
      </c>
      <c r="I56" s="139" t="s">
        <v>99</v>
      </c>
      <c r="J56" s="70">
        <v>1000000</v>
      </c>
      <c r="K56" s="11" t="s">
        <v>13</v>
      </c>
      <c r="L56" s="12" t="s">
        <v>20</v>
      </c>
      <c r="M56" s="13">
        <v>12</v>
      </c>
      <c r="N56" s="13" t="s">
        <v>17</v>
      </c>
      <c r="O56" s="14" t="s">
        <v>19</v>
      </c>
      <c r="P56" s="70">
        <f>SUM(J56*M56)</f>
        <v>12000000</v>
      </c>
      <c r="Q56" s="1" t="s">
        <v>13</v>
      </c>
      <c r="AD56" s="44"/>
      <c r="AE56" s="239"/>
      <c r="AF56" s="239"/>
    </row>
    <row r="57" spans="1:32" s="43" customFormat="1" ht="15.95" customHeight="1">
      <c r="A57" s="56"/>
      <c r="B57" s="62"/>
      <c r="C57" s="610"/>
      <c r="D57" s="593"/>
      <c r="E57" s="560"/>
      <c r="F57" s="567"/>
      <c r="G57" s="591"/>
      <c r="H57" s="598"/>
      <c r="I57" s="139" t="s">
        <v>161</v>
      </c>
      <c r="J57" s="70">
        <v>400000</v>
      </c>
      <c r="K57" s="11" t="s">
        <v>13</v>
      </c>
      <c r="L57" s="12" t="s">
        <v>20</v>
      </c>
      <c r="M57" s="13">
        <v>12</v>
      </c>
      <c r="N57" s="13" t="s">
        <v>17</v>
      </c>
      <c r="O57" s="14" t="s">
        <v>19</v>
      </c>
      <c r="P57" s="70">
        <f>SUM(J57*M57)</f>
        <v>4800000</v>
      </c>
      <c r="Q57" s="1" t="s">
        <v>13</v>
      </c>
      <c r="AD57" s="44"/>
      <c r="AE57" s="239"/>
      <c r="AF57" s="239"/>
    </row>
    <row r="58" spans="1:32" s="43" customFormat="1" ht="15.95" customHeight="1">
      <c r="A58" s="56"/>
      <c r="B58" s="62"/>
      <c r="C58" s="615"/>
      <c r="D58" s="589"/>
      <c r="E58" s="561"/>
      <c r="F58" s="566"/>
      <c r="G58" s="592">
        <f t="shared" si="1"/>
        <v>0</v>
      </c>
      <c r="H58" s="599" t="e">
        <f t="shared" ref="H58:H67" si="4">+G58/D58*100</f>
        <v>#DIV/0!</v>
      </c>
      <c r="I58" s="287" t="s">
        <v>129</v>
      </c>
      <c r="J58" s="67">
        <v>300000</v>
      </c>
      <c r="K58" s="3" t="s">
        <v>13</v>
      </c>
      <c r="L58" s="4" t="s">
        <v>20</v>
      </c>
      <c r="M58" s="5">
        <v>12</v>
      </c>
      <c r="N58" s="5" t="s">
        <v>17</v>
      </c>
      <c r="O58" s="6" t="s">
        <v>19</v>
      </c>
      <c r="P58" s="67">
        <f>SUM(J58*M58)</f>
        <v>3600000</v>
      </c>
      <c r="Q58" s="7" t="s">
        <v>13</v>
      </c>
      <c r="AD58" s="44"/>
      <c r="AE58" s="239"/>
      <c r="AF58" s="239"/>
    </row>
    <row r="59" spans="1:32" s="43" customFormat="1" ht="15.95" customHeight="1">
      <c r="A59" s="56"/>
      <c r="B59" s="62"/>
      <c r="C59" s="610" t="s">
        <v>140</v>
      </c>
      <c r="D59" s="593">
        <v>8220</v>
      </c>
      <c r="E59" s="560">
        <f>P59/1000</f>
        <v>8220</v>
      </c>
      <c r="F59" s="567">
        <v>9102</v>
      </c>
      <c r="G59" s="591">
        <f>+E59-D59</f>
        <v>0</v>
      </c>
      <c r="H59" s="598">
        <f t="shared" si="4"/>
        <v>0</v>
      </c>
      <c r="I59" s="139"/>
      <c r="J59" s="70"/>
      <c r="K59" s="11"/>
      <c r="L59" s="11"/>
      <c r="M59" s="594" t="s">
        <v>60</v>
      </c>
      <c r="N59" s="594"/>
      <c r="O59" s="594"/>
      <c r="P59" s="86">
        <f>SUM(P60:P62)</f>
        <v>8220000</v>
      </c>
      <c r="Q59" s="1" t="s">
        <v>13</v>
      </c>
      <c r="AD59" s="44"/>
      <c r="AE59" s="239"/>
      <c r="AF59" s="239"/>
    </row>
    <row r="60" spans="1:32" s="43" customFormat="1" ht="15.95" customHeight="1">
      <c r="A60" s="56"/>
      <c r="B60" s="62"/>
      <c r="C60" s="610"/>
      <c r="D60" s="593"/>
      <c r="E60" s="560"/>
      <c r="F60" s="567"/>
      <c r="G60" s="591">
        <f>+E60-D60</f>
        <v>0</v>
      </c>
      <c r="H60" s="598" t="e">
        <f t="shared" si="4"/>
        <v>#DIV/0!</v>
      </c>
      <c r="I60" s="139" t="s">
        <v>405</v>
      </c>
      <c r="J60" s="70">
        <v>400000</v>
      </c>
      <c r="K60" s="11" t="s">
        <v>13</v>
      </c>
      <c r="L60" s="12" t="s">
        <v>20</v>
      </c>
      <c r="M60" s="13">
        <v>12</v>
      </c>
      <c r="N60" s="13" t="s">
        <v>17</v>
      </c>
      <c r="O60" s="14" t="s">
        <v>19</v>
      </c>
      <c r="P60" s="70">
        <f>SUM(J60*M60)</f>
        <v>4800000</v>
      </c>
      <c r="Q60" s="1" t="s">
        <v>13</v>
      </c>
      <c r="AD60" s="44"/>
      <c r="AE60" s="239"/>
      <c r="AF60" s="239"/>
    </row>
    <row r="61" spans="1:32" s="43" customFormat="1" ht="15.95" customHeight="1">
      <c r="A61" s="56"/>
      <c r="B61" s="62"/>
      <c r="C61" s="610"/>
      <c r="D61" s="593"/>
      <c r="E61" s="560"/>
      <c r="F61" s="567"/>
      <c r="G61" s="591">
        <f>+E61-D61</f>
        <v>0</v>
      </c>
      <c r="H61" s="598" t="e">
        <f t="shared" si="4"/>
        <v>#DIV/0!</v>
      </c>
      <c r="I61" s="139" t="s">
        <v>84</v>
      </c>
      <c r="J61" s="70">
        <v>235000</v>
      </c>
      <c r="K61" s="11" t="s">
        <v>13</v>
      </c>
      <c r="L61" s="12" t="s">
        <v>20</v>
      </c>
      <c r="M61" s="13">
        <v>12</v>
      </c>
      <c r="N61" s="13" t="s">
        <v>17</v>
      </c>
      <c r="O61" s="14" t="s">
        <v>19</v>
      </c>
      <c r="P61" s="70">
        <f>SUM(J61*M61)</f>
        <v>2820000</v>
      </c>
      <c r="Q61" s="1" t="s">
        <v>13</v>
      </c>
      <c r="AD61" s="44"/>
      <c r="AE61" s="239"/>
      <c r="AF61" s="239"/>
    </row>
    <row r="62" spans="1:32" s="43" customFormat="1" ht="15.95" customHeight="1">
      <c r="A62" s="56"/>
      <c r="B62" s="62"/>
      <c r="C62" s="610"/>
      <c r="D62" s="593"/>
      <c r="E62" s="560"/>
      <c r="F62" s="567"/>
      <c r="G62" s="591">
        <f>+E62-D62</f>
        <v>0</v>
      </c>
      <c r="H62" s="598" t="e">
        <f t="shared" si="4"/>
        <v>#DIV/0!</v>
      </c>
      <c r="I62" s="139" t="s">
        <v>148</v>
      </c>
      <c r="J62" s="70">
        <v>50000</v>
      </c>
      <c r="K62" s="11" t="s">
        <v>13</v>
      </c>
      <c r="L62" s="12" t="s">
        <v>20</v>
      </c>
      <c r="M62" s="13">
        <v>12</v>
      </c>
      <c r="N62" s="13" t="s">
        <v>27</v>
      </c>
      <c r="O62" s="14" t="s">
        <v>19</v>
      </c>
      <c r="P62" s="70">
        <f>SUM(J62*M62)</f>
        <v>600000</v>
      </c>
      <c r="Q62" s="1" t="s">
        <v>13</v>
      </c>
      <c r="AD62" s="44"/>
      <c r="AE62" s="239"/>
      <c r="AF62" s="239"/>
    </row>
    <row r="63" spans="1:32" s="43" customFormat="1" ht="15.95" customHeight="1">
      <c r="A63" s="56" t="s">
        <v>45</v>
      </c>
      <c r="B63" s="62" t="s">
        <v>45</v>
      </c>
      <c r="C63" s="611" t="s">
        <v>100</v>
      </c>
      <c r="D63" s="588">
        <v>61460</v>
      </c>
      <c r="E63" s="559">
        <f>+P63/1000</f>
        <v>61460</v>
      </c>
      <c r="F63" s="565">
        <v>194780</v>
      </c>
      <c r="G63" s="590">
        <f>+E63-D63</f>
        <v>0</v>
      </c>
      <c r="H63" s="597">
        <f t="shared" si="4"/>
        <v>0</v>
      </c>
      <c r="I63" s="286"/>
      <c r="J63" s="60"/>
      <c r="K63" s="198"/>
      <c r="L63" s="198"/>
      <c r="M63" s="487" t="s">
        <v>60</v>
      </c>
      <c r="N63" s="487"/>
      <c r="O63" s="487"/>
      <c r="P63" s="54">
        <f>SUM(P64:P66)</f>
        <v>61460000</v>
      </c>
      <c r="Q63" s="55" t="s">
        <v>13</v>
      </c>
      <c r="AD63" s="44"/>
      <c r="AE63" s="239"/>
      <c r="AF63" s="239"/>
    </row>
    <row r="64" spans="1:32" s="43" customFormat="1" ht="15.95" customHeight="1">
      <c r="A64" s="56"/>
      <c r="B64" s="62"/>
      <c r="C64" s="612"/>
      <c r="D64" s="593"/>
      <c r="E64" s="560"/>
      <c r="F64" s="567"/>
      <c r="G64" s="591"/>
      <c r="H64" s="598"/>
      <c r="I64" s="139" t="s">
        <v>158</v>
      </c>
      <c r="J64" s="70">
        <v>8960000</v>
      </c>
      <c r="K64" s="11" t="s">
        <v>13</v>
      </c>
      <c r="L64" s="12" t="s">
        <v>20</v>
      </c>
      <c r="M64" s="13">
        <v>6</v>
      </c>
      <c r="N64" s="13" t="s">
        <v>27</v>
      </c>
      <c r="O64" s="14" t="s">
        <v>19</v>
      </c>
      <c r="P64" s="70">
        <f>SUM(J64*M64)</f>
        <v>53760000</v>
      </c>
      <c r="Q64" s="1" t="s">
        <v>13</v>
      </c>
      <c r="AD64" s="44"/>
      <c r="AE64" s="239"/>
      <c r="AF64" s="239"/>
    </row>
    <row r="65" spans="1:32" s="43" customFormat="1" ht="15.95" customHeight="1">
      <c r="A65" s="56"/>
      <c r="B65" s="62"/>
      <c r="C65" s="612"/>
      <c r="D65" s="593"/>
      <c r="E65" s="560"/>
      <c r="F65" s="567"/>
      <c r="G65" s="591"/>
      <c r="H65" s="598"/>
      <c r="I65" s="297" t="s">
        <v>298</v>
      </c>
      <c r="J65" s="70">
        <v>1900000</v>
      </c>
      <c r="K65" s="11" t="s">
        <v>13</v>
      </c>
      <c r="L65" s="12" t="s">
        <v>20</v>
      </c>
      <c r="M65" s="13">
        <v>3</v>
      </c>
      <c r="N65" s="13" t="s">
        <v>27</v>
      </c>
      <c r="O65" s="13" t="s">
        <v>19</v>
      </c>
      <c r="P65" s="70">
        <f>SUM(J65*M65)</f>
        <v>5700000</v>
      </c>
      <c r="Q65" s="1" t="s">
        <v>13</v>
      </c>
      <c r="AD65" s="44"/>
      <c r="AE65" s="239"/>
      <c r="AF65" s="239"/>
    </row>
    <row r="66" spans="1:32" s="43" customFormat="1" ht="15.95" customHeight="1">
      <c r="A66" s="56"/>
      <c r="B66" s="62"/>
      <c r="C66" s="613"/>
      <c r="D66" s="589"/>
      <c r="E66" s="561"/>
      <c r="F66" s="566"/>
      <c r="G66" s="592"/>
      <c r="H66" s="599"/>
      <c r="I66" s="287" t="s">
        <v>444</v>
      </c>
      <c r="J66" s="67">
        <v>1000000</v>
      </c>
      <c r="K66" s="3" t="s">
        <v>13</v>
      </c>
      <c r="L66" s="4" t="s">
        <v>20</v>
      </c>
      <c r="M66" s="5">
        <v>2</v>
      </c>
      <c r="N66" s="5" t="s">
        <v>25</v>
      </c>
      <c r="O66" s="6" t="s">
        <v>19</v>
      </c>
      <c r="P66" s="67">
        <f>SUM(J66*M66)</f>
        <v>2000000</v>
      </c>
      <c r="Q66" s="7" t="s">
        <v>13</v>
      </c>
      <c r="AD66" s="44"/>
      <c r="AE66" s="239"/>
      <c r="AF66" s="239"/>
    </row>
    <row r="67" spans="1:32" s="43" customFormat="1" ht="15.95" customHeight="1">
      <c r="A67" s="33" t="s">
        <v>33</v>
      </c>
      <c r="B67" s="57" t="s">
        <v>65</v>
      </c>
      <c r="C67" s="611" t="s">
        <v>202</v>
      </c>
      <c r="D67" s="588">
        <v>47326</v>
      </c>
      <c r="E67" s="559">
        <f>+P67/1000</f>
        <v>60660</v>
      </c>
      <c r="F67" s="275">
        <v>36590</v>
      </c>
      <c r="G67" s="590">
        <f>E67-D67</f>
        <v>13334</v>
      </c>
      <c r="H67" s="606">
        <f t="shared" si="4"/>
        <v>28.17478764315598</v>
      </c>
      <c r="I67" s="298"/>
      <c r="J67" s="299"/>
      <c r="K67" s="198"/>
      <c r="L67" s="61"/>
      <c r="M67" s="487" t="s">
        <v>60</v>
      </c>
      <c r="N67" s="487"/>
      <c r="O67" s="487"/>
      <c r="P67" s="60">
        <f>SUM(P68:P74)</f>
        <v>60660000</v>
      </c>
      <c r="Q67" s="55" t="s">
        <v>13</v>
      </c>
      <c r="AD67" s="44"/>
      <c r="AE67" s="239"/>
      <c r="AF67" s="239"/>
    </row>
    <row r="68" spans="1:32" s="43" customFormat="1" ht="15.95" customHeight="1">
      <c r="A68" s="56"/>
      <c r="B68" s="62"/>
      <c r="C68" s="612"/>
      <c r="D68" s="593"/>
      <c r="E68" s="560"/>
      <c r="F68" s="277"/>
      <c r="G68" s="591"/>
      <c r="H68" s="607"/>
      <c r="I68" s="139" t="s">
        <v>394</v>
      </c>
      <c r="J68" s="70">
        <v>2750000</v>
      </c>
      <c r="K68" s="11" t="s">
        <v>13</v>
      </c>
      <c r="L68" s="12" t="s">
        <v>20</v>
      </c>
      <c r="M68" s="13">
        <v>4</v>
      </c>
      <c r="N68" s="13" t="s">
        <v>52</v>
      </c>
      <c r="O68" s="14" t="s">
        <v>19</v>
      </c>
      <c r="P68" s="70">
        <f t="shared" ref="P68:P74" si="5">SUM(J68*M68)</f>
        <v>11000000</v>
      </c>
      <c r="Q68" s="1" t="s">
        <v>13</v>
      </c>
      <c r="AD68" s="44"/>
      <c r="AE68" s="239"/>
      <c r="AF68" s="239"/>
    </row>
    <row r="69" spans="1:32" s="43" customFormat="1" ht="15.95" customHeight="1">
      <c r="A69" s="56"/>
      <c r="B69" s="62"/>
      <c r="C69" s="612"/>
      <c r="D69" s="593"/>
      <c r="E69" s="560"/>
      <c r="F69" s="277"/>
      <c r="G69" s="591"/>
      <c r="H69" s="607"/>
      <c r="I69" s="139" t="s">
        <v>136</v>
      </c>
      <c r="J69" s="70">
        <v>1500000</v>
      </c>
      <c r="K69" s="11" t="s">
        <v>13</v>
      </c>
      <c r="L69" s="12" t="s">
        <v>20</v>
      </c>
      <c r="M69" s="13">
        <v>15</v>
      </c>
      <c r="N69" s="13" t="s">
        <v>27</v>
      </c>
      <c r="O69" s="14" t="s">
        <v>19</v>
      </c>
      <c r="P69" s="70">
        <f t="shared" si="5"/>
        <v>22500000</v>
      </c>
      <c r="Q69" s="1" t="s">
        <v>13</v>
      </c>
      <c r="AD69" s="44"/>
      <c r="AE69" s="239"/>
      <c r="AF69" s="239"/>
    </row>
    <row r="70" spans="1:32" s="43" customFormat="1" ht="15.95" customHeight="1">
      <c r="A70" s="300"/>
      <c r="B70" s="301"/>
      <c r="C70" s="612"/>
      <c r="D70" s="593"/>
      <c r="E70" s="560"/>
      <c r="F70" s="277"/>
      <c r="G70" s="591"/>
      <c r="H70" s="607"/>
      <c r="I70" s="139" t="s">
        <v>81</v>
      </c>
      <c r="J70" s="70">
        <v>5000000</v>
      </c>
      <c r="K70" s="11" t="s">
        <v>13</v>
      </c>
      <c r="L70" s="12" t="s">
        <v>20</v>
      </c>
      <c r="M70" s="13">
        <v>1</v>
      </c>
      <c r="N70" s="13" t="s">
        <v>27</v>
      </c>
      <c r="O70" s="14" t="s">
        <v>19</v>
      </c>
      <c r="P70" s="70">
        <f t="shared" si="5"/>
        <v>5000000</v>
      </c>
      <c r="Q70" s="1" t="s">
        <v>13</v>
      </c>
      <c r="R70" s="233"/>
      <c r="S70" s="233"/>
      <c r="T70" s="233"/>
      <c r="U70" s="233"/>
      <c r="V70" s="233"/>
      <c r="W70" s="233"/>
      <c r="X70" s="233"/>
      <c r="Y70" s="233"/>
      <c r="Z70" s="233"/>
      <c r="AA70" s="233"/>
      <c r="AB70" s="233"/>
      <c r="AC70" s="233"/>
      <c r="AD70" s="302"/>
      <c r="AE70" s="302"/>
      <c r="AF70" s="302"/>
    </row>
    <row r="71" spans="1:32" s="43" customFormat="1" ht="15.95" customHeight="1">
      <c r="A71" s="300"/>
      <c r="B71" s="301"/>
      <c r="C71" s="612"/>
      <c r="D71" s="593"/>
      <c r="E71" s="560"/>
      <c r="F71" s="277"/>
      <c r="G71" s="591"/>
      <c r="H71" s="607"/>
      <c r="I71" s="169" t="s">
        <v>494</v>
      </c>
      <c r="J71" s="221">
        <v>400000</v>
      </c>
      <c r="K71" s="145" t="s">
        <v>13</v>
      </c>
      <c r="L71" s="91" t="s">
        <v>20</v>
      </c>
      <c r="M71" s="90">
        <v>16</v>
      </c>
      <c r="N71" s="90" t="s">
        <v>44</v>
      </c>
      <c r="O71" s="92" t="s">
        <v>19</v>
      </c>
      <c r="P71" s="70">
        <f t="shared" si="5"/>
        <v>6400000</v>
      </c>
      <c r="Q71" s="93" t="s">
        <v>13</v>
      </c>
      <c r="R71" s="233"/>
      <c r="S71" s="233"/>
      <c r="T71" s="233"/>
      <c r="U71" s="233"/>
      <c r="V71" s="233"/>
      <c r="W71" s="233"/>
      <c r="X71" s="233"/>
      <c r="Y71" s="233"/>
      <c r="Z71" s="233"/>
      <c r="AA71" s="233"/>
      <c r="AB71" s="233"/>
      <c r="AC71" s="233"/>
      <c r="AD71" s="302"/>
      <c r="AE71" s="302"/>
      <c r="AF71" s="302"/>
    </row>
    <row r="72" spans="1:32" s="43" customFormat="1" ht="15.95" customHeight="1">
      <c r="A72" s="56"/>
      <c r="B72" s="62"/>
      <c r="C72" s="612"/>
      <c r="D72" s="593"/>
      <c r="E72" s="560"/>
      <c r="F72" s="277"/>
      <c r="G72" s="591"/>
      <c r="H72" s="607"/>
      <c r="I72" s="139" t="s">
        <v>224</v>
      </c>
      <c r="J72" s="70">
        <v>1200000</v>
      </c>
      <c r="K72" s="11" t="s">
        <v>13</v>
      </c>
      <c r="L72" s="12" t="s">
        <v>20</v>
      </c>
      <c r="M72" s="13">
        <v>2</v>
      </c>
      <c r="N72" s="13" t="s">
        <v>44</v>
      </c>
      <c r="O72" s="14" t="s">
        <v>19</v>
      </c>
      <c r="P72" s="70">
        <f t="shared" si="5"/>
        <v>2400000</v>
      </c>
      <c r="Q72" s="1" t="s">
        <v>13</v>
      </c>
      <c r="R72" s="233"/>
      <c r="S72" s="233"/>
      <c r="T72" s="233"/>
      <c r="U72" s="233"/>
      <c r="V72" s="233"/>
      <c r="W72" s="233"/>
      <c r="X72" s="233"/>
      <c r="Y72" s="233"/>
      <c r="Z72" s="233"/>
      <c r="AA72" s="233"/>
      <c r="AB72" s="233"/>
      <c r="AC72" s="233"/>
      <c r="AD72" s="302"/>
      <c r="AE72" s="302"/>
      <c r="AF72" s="302"/>
    </row>
    <row r="73" spans="1:32" s="43" customFormat="1" ht="15.95" customHeight="1">
      <c r="A73" s="56"/>
      <c r="B73" s="62"/>
      <c r="C73" s="612"/>
      <c r="D73" s="593"/>
      <c r="E73" s="560"/>
      <c r="F73" s="277"/>
      <c r="G73" s="591"/>
      <c r="H73" s="607"/>
      <c r="I73" s="139" t="s">
        <v>160</v>
      </c>
      <c r="J73" s="70">
        <v>1080000</v>
      </c>
      <c r="K73" s="11" t="s">
        <v>13</v>
      </c>
      <c r="L73" s="12" t="s">
        <v>20</v>
      </c>
      <c r="M73" s="13">
        <v>12</v>
      </c>
      <c r="N73" s="13" t="s">
        <v>27</v>
      </c>
      <c r="O73" s="14" t="s">
        <v>19</v>
      </c>
      <c r="P73" s="70">
        <f t="shared" si="5"/>
        <v>12960000</v>
      </c>
      <c r="Q73" s="1" t="s">
        <v>13</v>
      </c>
      <c r="AD73" s="44"/>
      <c r="AE73" s="239"/>
      <c r="AF73" s="239"/>
    </row>
    <row r="74" spans="1:32" s="43" customFormat="1" ht="15.95" customHeight="1">
      <c r="A74" s="56"/>
      <c r="B74" s="62"/>
      <c r="C74" s="613"/>
      <c r="D74" s="589"/>
      <c r="E74" s="561"/>
      <c r="F74" s="277"/>
      <c r="G74" s="592"/>
      <c r="H74" s="608"/>
      <c r="I74" s="139" t="s">
        <v>282</v>
      </c>
      <c r="J74" s="70">
        <v>400000</v>
      </c>
      <c r="K74" s="11" t="s">
        <v>13</v>
      </c>
      <c r="L74" s="12" t="s">
        <v>20</v>
      </c>
      <c r="M74" s="13">
        <v>1</v>
      </c>
      <c r="N74" s="13" t="s">
        <v>27</v>
      </c>
      <c r="O74" s="14" t="s">
        <v>19</v>
      </c>
      <c r="P74" s="70">
        <f t="shared" si="5"/>
        <v>400000</v>
      </c>
      <c r="Q74" s="1" t="s">
        <v>13</v>
      </c>
      <c r="AD74" s="44"/>
      <c r="AE74" s="239"/>
      <c r="AF74" s="239"/>
    </row>
    <row r="75" spans="1:32" s="43" customFormat="1" ht="15.95" customHeight="1">
      <c r="A75" s="56"/>
      <c r="B75" s="62"/>
      <c r="C75" s="614" t="s">
        <v>57</v>
      </c>
      <c r="D75" s="588">
        <v>900</v>
      </c>
      <c r="E75" s="559">
        <f>+P75/1000</f>
        <v>900</v>
      </c>
      <c r="F75" s="565">
        <v>6589</v>
      </c>
      <c r="G75" s="590">
        <f>+E75-D75</f>
        <v>0</v>
      </c>
      <c r="H75" s="597">
        <f>+G75/D75*100</f>
        <v>0</v>
      </c>
      <c r="I75" s="286"/>
      <c r="J75" s="60"/>
      <c r="K75" s="198"/>
      <c r="L75" s="61"/>
      <c r="M75" s="487" t="s">
        <v>60</v>
      </c>
      <c r="N75" s="487"/>
      <c r="O75" s="487"/>
      <c r="P75" s="60">
        <f>SUM(P76:P77)</f>
        <v>900000</v>
      </c>
      <c r="Q75" s="55" t="s">
        <v>13</v>
      </c>
      <c r="AD75" s="44"/>
      <c r="AE75" s="239"/>
      <c r="AF75" s="239"/>
    </row>
    <row r="76" spans="1:32" s="43" customFormat="1" ht="15.95" customHeight="1">
      <c r="A76" s="56"/>
      <c r="B76" s="62"/>
      <c r="C76" s="610"/>
      <c r="D76" s="593"/>
      <c r="E76" s="560"/>
      <c r="F76" s="567"/>
      <c r="G76" s="591">
        <f>+E76-D76</f>
        <v>0</v>
      </c>
      <c r="H76" s="598" t="e">
        <f>+G76/D76*100</f>
        <v>#DIV/0!</v>
      </c>
      <c r="I76" s="139" t="s">
        <v>187</v>
      </c>
      <c r="J76" s="70">
        <v>50000</v>
      </c>
      <c r="K76" s="11" t="s">
        <v>13</v>
      </c>
      <c r="L76" s="13" t="s">
        <v>20</v>
      </c>
      <c r="M76" s="13">
        <v>12</v>
      </c>
      <c r="N76" s="13" t="s">
        <v>17</v>
      </c>
      <c r="O76" s="14" t="s">
        <v>19</v>
      </c>
      <c r="P76" s="70">
        <f>SUM(J76*M76)</f>
        <v>600000</v>
      </c>
      <c r="Q76" s="1" t="s">
        <v>13</v>
      </c>
      <c r="AD76" s="44"/>
      <c r="AE76" s="239"/>
      <c r="AF76" s="239"/>
    </row>
    <row r="77" spans="1:32" s="43" customFormat="1" ht="15.95" customHeight="1">
      <c r="A77" s="99"/>
      <c r="B77" s="100"/>
      <c r="C77" s="615"/>
      <c r="D77" s="589"/>
      <c r="E77" s="561"/>
      <c r="F77" s="566"/>
      <c r="G77" s="592">
        <f>+E77-D77</f>
        <v>0</v>
      </c>
      <c r="H77" s="599" t="e">
        <f>+G77/D77*100</f>
        <v>#DIV/0!</v>
      </c>
      <c r="I77" s="287" t="s">
        <v>75</v>
      </c>
      <c r="J77" s="67">
        <v>100000</v>
      </c>
      <c r="K77" s="3" t="s">
        <v>13</v>
      </c>
      <c r="L77" s="4" t="s">
        <v>20</v>
      </c>
      <c r="M77" s="5">
        <v>3</v>
      </c>
      <c r="N77" s="5" t="s">
        <v>27</v>
      </c>
      <c r="O77" s="6" t="s">
        <v>19</v>
      </c>
      <c r="P77" s="67">
        <f>SUM(J77*M77)</f>
        <v>300000</v>
      </c>
      <c r="Q77" s="7" t="s">
        <v>13</v>
      </c>
      <c r="AD77" s="44"/>
      <c r="AE77" s="239"/>
      <c r="AF77" s="239"/>
    </row>
    <row r="78" spans="1:32" s="43" customFormat="1" ht="20.100000000000001" customHeight="1">
      <c r="A78" s="33" t="s">
        <v>24</v>
      </c>
      <c r="B78" s="552" t="s">
        <v>26</v>
      </c>
      <c r="C78" s="553"/>
      <c r="D78" s="303">
        <f>SUM(D79:D83)</f>
        <v>30877</v>
      </c>
      <c r="E78" s="304">
        <f>SUM(E79:E83)</f>
        <v>3860</v>
      </c>
      <c r="F78" s="305">
        <f>SUM(F79:F83)</f>
        <v>215364</v>
      </c>
      <c r="G78" s="306">
        <f>+E78-D78</f>
        <v>-27017</v>
      </c>
      <c r="H78" s="307">
        <f>+G78/D78*100</f>
        <v>-87.498785503773036</v>
      </c>
      <c r="I78" s="139"/>
      <c r="J78" s="70"/>
      <c r="K78" s="11"/>
      <c r="L78" s="13"/>
      <c r="M78" s="13"/>
      <c r="N78" s="13"/>
      <c r="O78" s="13"/>
      <c r="P78" s="308">
        <f>SUM(P79,P81,P83)</f>
        <v>3860000</v>
      </c>
      <c r="Q78" s="42" t="s">
        <v>13</v>
      </c>
      <c r="AD78" s="44"/>
      <c r="AE78" s="239"/>
      <c r="AF78" s="239"/>
    </row>
    <row r="79" spans="1:32" s="43" customFormat="1" ht="16.5" customHeight="1">
      <c r="A79" s="33" t="s">
        <v>18</v>
      </c>
      <c r="B79" s="45" t="s">
        <v>14</v>
      </c>
      <c r="C79" s="614" t="s">
        <v>14</v>
      </c>
      <c r="D79" s="588">
        <v>1860</v>
      </c>
      <c r="E79" s="559">
        <f>+P79/1000</f>
        <v>1860</v>
      </c>
      <c r="F79" s="565">
        <v>290</v>
      </c>
      <c r="G79" s="590">
        <f>+E79-D79</f>
        <v>0</v>
      </c>
      <c r="H79" s="597">
        <f>G79/D79*100</f>
        <v>0</v>
      </c>
      <c r="I79" s="309"/>
      <c r="J79" s="60"/>
      <c r="K79" s="198"/>
      <c r="L79" s="68"/>
      <c r="M79" s="61" t="s">
        <v>60</v>
      </c>
      <c r="N79" s="61"/>
      <c r="O79" s="61"/>
      <c r="P79" s="60">
        <f>SUM(P80:P80)</f>
        <v>1860000</v>
      </c>
      <c r="Q79" s="55" t="s">
        <v>13</v>
      </c>
      <c r="AD79" s="44"/>
      <c r="AE79" s="239"/>
      <c r="AF79" s="239"/>
    </row>
    <row r="80" spans="1:32" s="43" customFormat="1" ht="16.5" customHeight="1">
      <c r="A80" s="56"/>
      <c r="B80" s="62"/>
      <c r="C80" s="615"/>
      <c r="D80" s="589"/>
      <c r="E80" s="561"/>
      <c r="F80" s="566"/>
      <c r="G80" s="592"/>
      <c r="H80" s="599"/>
      <c r="I80" s="310" t="s">
        <v>90</v>
      </c>
      <c r="J80" s="67">
        <v>1860000</v>
      </c>
      <c r="K80" s="3" t="s">
        <v>13</v>
      </c>
      <c r="L80" s="4" t="s">
        <v>20</v>
      </c>
      <c r="M80" s="5">
        <v>1</v>
      </c>
      <c r="N80" s="5" t="s">
        <v>27</v>
      </c>
      <c r="O80" s="6" t="s">
        <v>19</v>
      </c>
      <c r="P80" s="67">
        <f>SUM(J80*M80)</f>
        <v>1860000</v>
      </c>
      <c r="Q80" s="7" t="s">
        <v>13</v>
      </c>
      <c r="AD80" s="44"/>
      <c r="AE80" s="239"/>
      <c r="AF80" s="239"/>
    </row>
    <row r="81" spans="1:32" s="43" customFormat="1" ht="16.5" customHeight="1">
      <c r="A81" s="56"/>
      <c r="B81" s="62"/>
      <c r="C81" s="611" t="s">
        <v>149</v>
      </c>
      <c r="D81" s="588">
        <v>29017</v>
      </c>
      <c r="E81" s="559">
        <f>+P81/1000</f>
        <v>1000</v>
      </c>
      <c r="F81" s="565">
        <v>80074</v>
      </c>
      <c r="G81" s="590">
        <f>+E81-D81</f>
        <v>-28017</v>
      </c>
      <c r="H81" s="597">
        <f>+G81/D81*100</f>
        <v>-96.553744356756383</v>
      </c>
      <c r="I81" s="311"/>
      <c r="J81" s="70"/>
      <c r="K81" s="11"/>
      <c r="L81" s="12"/>
      <c r="M81" s="13" t="s">
        <v>60</v>
      </c>
      <c r="N81" s="13"/>
      <c r="O81" s="13"/>
      <c r="P81" s="70">
        <f>SUM(P82:P82)</f>
        <v>1000000</v>
      </c>
      <c r="Q81" s="1" t="s">
        <v>13</v>
      </c>
      <c r="AD81" s="44"/>
      <c r="AE81" s="239"/>
      <c r="AF81" s="239"/>
    </row>
    <row r="82" spans="1:32" s="43" customFormat="1" ht="16.5" customHeight="1">
      <c r="A82" s="56"/>
      <c r="B82" s="62"/>
      <c r="C82" s="612"/>
      <c r="D82" s="593"/>
      <c r="E82" s="560"/>
      <c r="F82" s="567"/>
      <c r="G82" s="591"/>
      <c r="H82" s="598"/>
      <c r="I82" s="312" t="s">
        <v>414</v>
      </c>
      <c r="J82" s="70">
        <v>1000000</v>
      </c>
      <c r="K82" s="11" t="s">
        <v>13</v>
      </c>
      <c r="L82" s="12" t="s">
        <v>20</v>
      </c>
      <c r="M82" s="13">
        <v>1</v>
      </c>
      <c r="N82" s="13" t="s">
        <v>27</v>
      </c>
      <c r="O82" s="14" t="s">
        <v>19</v>
      </c>
      <c r="P82" s="70">
        <f>SUM(J82*M82)</f>
        <v>1000000</v>
      </c>
      <c r="Q82" s="1" t="s">
        <v>13</v>
      </c>
      <c r="AD82" s="44"/>
      <c r="AE82" s="239"/>
      <c r="AF82" s="239"/>
    </row>
    <row r="83" spans="1:32" s="43" customFormat="1" ht="16.5" customHeight="1">
      <c r="A83" s="56"/>
      <c r="B83" s="62"/>
      <c r="C83" s="631" t="s">
        <v>354</v>
      </c>
      <c r="D83" s="588">
        <v>0</v>
      </c>
      <c r="E83" s="559">
        <f>+P83/1000</f>
        <v>1000</v>
      </c>
      <c r="F83" s="565">
        <v>135000</v>
      </c>
      <c r="G83" s="590">
        <f>+E83-D83</f>
        <v>1000</v>
      </c>
      <c r="H83" s="606" t="s">
        <v>514</v>
      </c>
      <c r="I83" s="313"/>
      <c r="J83" s="60"/>
      <c r="K83" s="198"/>
      <c r="L83" s="68"/>
      <c r="M83" s="61" t="s">
        <v>60</v>
      </c>
      <c r="N83" s="61"/>
      <c r="O83" s="61"/>
      <c r="P83" s="60">
        <f>SUM(P84:P84)</f>
        <v>1000000</v>
      </c>
      <c r="Q83" s="55" t="s">
        <v>13</v>
      </c>
      <c r="AD83" s="44"/>
      <c r="AE83" s="239"/>
      <c r="AF83" s="239"/>
    </row>
    <row r="84" spans="1:32" s="43" customFormat="1" ht="16.5" customHeight="1" thickBot="1">
      <c r="A84" s="173"/>
      <c r="B84" s="62"/>
      <c r="C84" s="632"/>
      <c r="D84" s="593"/>
      <c r="E84" s="560"/>
      <c r="F84" s="567"/>
      <c r="G84" s="591"/>
      <c r="H84" s="688"/>
      <c r="I84" s="312" t="s">
        <v>170</v>
      </c>
      <c r="J84" s="70">
        <v>500000</v>
      </c>
      <c r="K84" s="11" t="s">
        <v>13</v>
      </c>
      <c r="L84" s="12" t="s">
        <v>20</v>
      </c>
      <c r="M84" s="13">
        <v>2</v>
      </c>
      <c r="N84" s="13" t="s">
        <v>27</v>
      </c>
      <c r="O84" s="14" t="s">
        <v>19</v>
      </c>
      <c r="P84" s="70">
        <f>J84*M84</f>
        <v>1000000</v>
      </c>
      <c r="Q84" s="1" t="s">
        <v>13</v>
      </c>
      <c r="AD84" s="44"/>
      <c r="AE84" s="239"/>
      <c r="AF84" s="239"/>
    </row>
    <row r="85" spans="1:32" ht="20.100000000000001" customHeight="1">
      <c r="A85" s="314" t="s">
        <v>67</v>
      </c>
      <c r="B85" s="622" t="s">
        <v>26</v>
      </c>
      <c r="C85" s="623"/>
      <c r="D85" s="315">
        <f>+D86+D109+D126+D159+D176+D188+D201+D208+D217+D248+D227+D235+1</f>
        <v>946362</v>
      </c>
      <c r="E85" s="315">
        <f>+E86+E109+E126+E159+E176+E188+E201+E208+E217+E248+E227+E235</f>
        <v>1000694</v>
      </c>
      <c r="F85" s="316" t="e">
        <f>+F86+F109+F159+#REF!+#REF!+F176+F188+F201+F217+#REF!+F248+F227+F235+#REF!</f>
        <v>#REF!</v>
      </c>
      <c r="G85" s="317">
        <f>+E85-D85</f>
        <v>54332</v>
      </c>
      <c r="H85" s="318">
        <f>+G85/D85*100</f>
        <v>5.7411434525054892</v>
      </c>
      <c r="I85" s="319"/>
      <c r="J85" s="320"/>
      <c r="K85" s="321"/>
      <c r="L85" s="322"/>
      <c r="M85" s="322"/>
      <c r="N85" s="322"/>
      <c r="O85" s="322"/>
      <c r="P85" s="320">
        <f>+P86+P109+P126+P159+P176+P188+P201+P208+P217+P227+P235+P248</f>
        <v>1000694000</v>
      </c>
      <c r="Q85" s="323" t="s">
        <v>13</v>
      </c>
    </row>
    <row r="86" spans="1:32" ht="20.100000000000001" customHeight="1">
      <c r="A86" s="266"/>
      <c r="B86" s="654" t="s">
        <v>281</v>
      </c>
      <c r="C86" s="133" t="s">
        <v>43</v>
      </c>
      <c r="D86" s="324">
        <f>SUM(D87:D101,D102:D108)</f>
        <v>114496</v>
      </c>
      <c r="E86" s="324">
        <f>SUM(E87:E101,E102:E108)</f>
        <v>87016</v>
      </c>
      <c r="F86" s="325">
        <f>SUM(F87:F101)</f>
        <v>59008</v>
      </c>
      <c r="G86" s="326">
        <f>+E86-D86</f>
        <v>-27480</v>
      </c>
      <c r="H86" s="327">
        <f>+G86/D86*100</f>
        <v>-24.000838457238679</v>
      </c>
      <c r="I86" s="328"/>
      <c r="J86" s="204"/>
      <c r="K86" s="77"/>
      <c r="L86" s="78"/>
      <c r="M86" s="517" t="s">
        <v>60</v>
      </c>
      <c r="N86" s="517"/>
      <c r="O86" s="517"/>
      <c r="P86" s="204">
        <f>SUM(P87,P93,P96,P102,P104,P107)</f>
        <v>87016000</v>
      </c>
      <c r="Q86" s="136" t="s">
        <v>13</v>
      </c>
    </row>
    <row r="87" spans="1:32" ht="15.95" customHeight="1">
      <c r="A87" s="266"/>
      <c r="B87" s="655"/>
      <c r="C87" s="616" t="s">
        <v>318</v>
      </c>
      <c r="D87" s="619">
        <v>26700</v>
      </c>
      <c r="E87" s="582">
        <f>+P87/1000</f>
        <v>27800</v>
      </c>
      <c r="F87" s="703">
        <v>896</v>
      </c>
      <c r="G87" s="700">
        <f>+E87-D87</f>
        <v>1100</v>
      </c>
      <c r="H87" s="697">
        <f>+G87/D87*100</f>
        <v>4.119850187265917</v>
      </c>
      <c r="I87" s="286"/>
      <c r="J87" s="69"/>
      <c r="K87" s="198"/>
      <c r="L87" s="198"/>
      <c r="M87" s="487" t="s">
        <v>60</v>
      </c>
      <c r="N87" s="487"/>
      <c r="O87" s="487"/>
      <c r="P87" s="54">
        <f>SUM(P88:P92)</f>
        <v>27800000</v>
      </c>
      <c r="Q87" s="55" t="s">
        <v>13</v>
      </c>
    </row>
    <row r="88" spans="1:32" ht="15.95" customHeight="1">
      <c r="A88" s="266"/>
      <c r="B88" s="655"/>
      <c r="C88" s="617"/>
      <c r="D88" s="620"/>
      <c r="E88" s="584"/>
      <c r="F88" s="704"/>
      <c r="G88" s="701"/>
      <c r="H88" s="698"/>
      <c r="I88" s="311" t="s">
        <v>311</v>
      </c>
      <c r="J88" s="10">
        <v>0</v>
      </c>
      <c r="K88" s="11" t="s">
        <v>13</v>
      </c>
      <c r="L88" s="12" t="s">
        <v>20</v>
      </c>
      <c r="M88" s="13">
        <v>1</v>
      </c>
      <c r="N88" s="13" t="s">
        <v>16</v>
      </c>
      <c r="O88" s="14" t="s">
        <v>19</v>
      </c>
      <c r="P88" s="10">
        <f>SUM(J88*M88)</f>
        <v>0</v>
      </c>
      <c r="Q88" s="1" t="s">
        <v>13</v>
      </c>
    </row>
    <row r="89" spans="1:32" ht="15.95" customHeight="1">
      <c r="A89" s="266"/>
      <c r="B89" s="284"/>
      <c r="C89" s="617"/>
      <c r="D89" s="620"/>
      <c r="E89" s="584"/>
      <c r="F89" s="704"/>
      <c r="G89" s="701"/>
      <c r="H89" s="698"/>
      <c r="I89" s="311" t="s">
        <v>322</v>
      </c>
      <c r="J89" s="10">
        <v>15200000</v>
      </c>
      <c r="K89" s="11" t="s">
        <v>13</v>
      </c>
      <c r="L89" s="12" t="s">
        <v>20</v>
      </c>
      <c r="M89" s="13">
        <v>1</v>
      </c>
      <c r="N89" s="13" t="s">
        <v>16</v>
      </c>
      <c r="O89" s="14" t="s">
        <v>19</v>
      </c>
      <c r="P89" s="10">
        <f>SUM(J89*M89)</f>
        <v>15200000</v>
      </c>
      <c r="Q89" s="1" t="s">
        <v>13</v>
      </c>
    </row>
    <row r="90" spans="1:32" ht="15.95" customHeight="1">
      <c r="A90" s="266"/>
      <c r="B90" s="284"/>
      <c r="C90" s="617"/>
      <c r="D90" s="620"/>
      <c r="E90" s="584"/>
      <c r="F90" s="704"/>
      <c r="G90" s="701"/>
      <c r="H90" s="698"/>
      <c r="I90" s="311" t="s">
        <v>310</v>
      </c>
      <c r="J90" s="10">
        <v>0</v>
      </c>
      <c r="K90" s="11" t="s">
        <v>13</v>
      </c>
      <c r="L90" s="12" t="s">
        <v>20</v>
      </c>
      <c r="M90" s="13">
        <v>1</v>
      </c>
      <c r="N90" s="13" t="s">
        <v>16</v>
      </c>
      <c r="O90" s="14" t="s">
        <v>19</v>
      </c>
      <c r="P90" s="10">
        <f>SUM(J90*M90)</f>
        <v>0</v>
      </c>
      <c r="Q90" s="1" t="s">
        <v>13</v>
      </c>
    </row>
    <row r="91" spans="1:32" ht="15.95" customHeight="1">
      <c r="A91" s="266"/>
      <c r="B91" s="284"/>
      <c r="C91" s="617"/>
      <c r="D91" s="620"/>
      <c r="E91" s="584"/>
      <c r="F91" s="704"/>
      <c r="G91" s="701"/>
      <c r="H91" s="698"/>
      <c r="I91" s="311" t="s">
        <v>333</v>
      </c>
      <c r="J91" s="10">
        <v>1200000</v>
      </c>
      <c r="K91" s="11" t="s">
        <v>13</v>
      </c>
      <c r="L91" s="12" t="s">
        <v>20</v>
      </c>
      <c r="M91" s="13">
        <v>10</v>
      </c>
      <c r="N91" s="13" t="s">
        <v>44</v>
      </c>
      <c r="O91" s="14" t="s">
        <v>19</v>
      </c>
      <c r="P91" s="10">
        <f>SUM(J91*M91)</f>
        <v>12000000</v>
      </c>
      <c r="Q91" s="1" t="s">
        <v>13</v>
      </c>
    </row>
    <row r="92" spans="1:32" ht="15.95" customHeight="1">
      <c r="A92" s="266"/>
      <c r="B92" s="62"/>
      <c r="C92" s="618"/>
      <c r="D92" s="621"/>
      <c r="E92" s="583"/>
      <c r="F92" s="705"/>
      <c r="G92" s="702">
        <f>+E92-D92</f>
        <v>0</v>
      </c>
      <c r="H92" s="699" t="e">
        <f>+G92/D92*100</f>
        <v>#DIV/0!</v>
      </c>
      <c r="I92" s="287" t="s">
        <v>418</v>
      </c>
      <c r="J92" s="2">
        <v>300000</v>
      </c>
      <c r="K92" s="3" t="s">
        <v>13</v>
      </c>
      <c r="L92" s="4" t="s">
        <v>20</v>
      </c>
      <c r="M92" s="5">
        <v>2</v>
      </c>
      <c r="N92" s="5" t="s">
        <v>27</v>
      </c>
      <c r="O92" s="6" t="s">
        <v>19</v>
      </c>
      <c r="P92" s="2">
        <f>SUM(J92*M92)</f>
        <v>600000</v>
      </c>
      <c r="Q92" s="7" t="s">
        <v>13</v>
      </c>
    </row>
    <row r="93" spans="1:32" ht="15.95" customHeight="1">
      <c r="A93" s="266"/>
      <c r="B93" s="62"/>
      <c r="C93" s="693" t="s">
        <v>437</v>
      </c>
      <c r="D93" s="585">
        <v>12000</v>
      </c>
      <c r="E93" s="562">
        <f>+P93/1000</f>
        <v>7000</v>
      </c>
      <c r="F93" s="565">
        <v>8000</v>
      </c>
      <c r="G93" s="573">
        <f>+E93-D93</f>
        <v>-5000</v>
      </c>
      <c r="H93" s="568">
        <f>+G93/D93*100</f>
        <v>-41.666666666666671</v>
      </c>
      <c r="I93" s="282"/>
      <c r="J93" s="69"/>
      <c r="K93" s="198"/>
      <c r="L93" s="68"/>
      <c r="M93" s="487" t="s">
        <v>60</v>
      </c>
      <c r="N93" s="487"/>
      <c r="O93" s="487"/>
      <c r="P93" s="69">
        <f>SUM(P94:P95)</f>
        <v>7000000</v>
      </c>
      <c r="Q93" s="55" t="s">
        <v>13</v>
      </c>
    </row>
    <row r="94" spans="1:32" ht="15.95" customHeight="1">
      <c r="A94" s="266"/>
      <c r="B94" s="62"/>
      <c r="C94" s="694"/>
      <c r="D94" s="587"/>
      <c r="E94" s="563"/>
      <c r="F94" s="567"/>
      <c r="G94" s="575">
        <f>+E94-D94</f>
        <v>0</v>
      </c>
      <c r="H94" s="569" t="e">
        <f>+G94/D94*100</f>
        <v>#DIV/0!</v>
      </c>
      <c r="I94" s="139" t="s">
        <v>326</v>
      </c>
      <c r="J94" s="10">
        <v>0</v>
      </c>
      <c r="K94" s="11" t="s">
        <v>13</v>
      </c>
      <c r="L94" s="12" t="s">
        <v>20</v>
      </c>
      <c r="M94" s="13">
        <v>1</v>
      </c>
      <c r="N94" s="13" t="s">
        <v>52</v>
      </c>
      <c r="O94" s="14" t="s">
        <v>19</v>
      </c>
      <c r="P94" s="10">
        <f>SUM(J94*M94)</f>
        <v>0</v>
      </c>
      <c r="Q94" s="1" t="s">
        <v>13</v>
      </c>
    </row>
    <row r="95" spans="1:32" ht="15.95" customHeight="1">
      <c r="A95" s="266"/>
      <c r="B95" s="62"/>
      <c r="C95" s="695"/>
      <c r="D95" s="586"/>
      <c r="E95" s="564"/>
      <c r="F95" s="566"/>
      <c r="G95" s="574"/>
      <c r="H95" s="664"/>
      <c r="I95" s="329" t="s">
        <v>315</v>
      </c>
      <c r="J95" s="2">
        <v>7000000</v>
      </c>
      <c r="K95" s="3" t="s">
        <v>13</v>
      </c>
      <c r="L95" s="4" t="s">
        <v>20</v>
      </c>
      <c r="M95" s="5">
        <v>1</v>
      </c>
      <c r="N95" s="5" t="s">
        <v>52</v>
      </c>
      <c r="O95" s="6" t="s">
        <v>19</v>
      </c>
      <c r="P95" s="2">
        <f>SUM(J95*M95)</f>
        <v>7000000</v>
      </c>
      <c r="Q95" s="7" t="s">
        <v>13</v>
      </c>
    </row>
    <row r="96" spans="1:32" ht="15.95" customHeight="1">
      <c r="A96" s="330" t="s">
        <v>67</v>
      </c>
      <c r="B96" s="331" t="s">
        <v>515</v>
      </c>
      <c r="C96" s="631" t="s">
        <v>421</v>
      </c>
      <c r="D96" s="585">
        <v>50680</v>
      </c>
      <c r="E96" s="562">
        <f>+P96/1000</f>
        <v>50300</v>
      </c>
      <c r="F96" s="565">
        <v>50112</v>
      </c>
      <c r="G96" s="573">
        <f>+E96-D96</f>
        <v>-380</v>
      </c>
      <c r="H96" s="568">
        <f>+G96/D96*100</f>
        <v>-0.74980268350434098</v>
      </c>
      <c r="I96" s="282"/>
      <c r="J96" s="69"/>
      <c r="K96" s="198"/>
      <c r="L96" s="68"/>
      <c r="M96" s="487" t="s">
        <v>60</v>
      </c>
      <c r="N96" s="487"/>
      <c r="O96" s="487"/>
      <c r="P96" s="69">
        <f>SUM(P97:P101)</f>
        <v>50300000</v>
      </c>
      <c r="Q96" s="55" t="s">
        <v>13</v>
      </c>
    </row>
    <row r="97" spans="1:17" ht="15.95" customHeight="1">
      <c r="A97" s="330"/>
      <c r="B97" s="332" t="s">
        <v>85</v>
      </c>
      <c r="C97" s="632"/>
      <c r="D97" s="587"/>
      <c r="E97" s="563"/>
      <c r="F97" s="567"/>
      <c r="G97" s="575">
        <f>+E97-D97</f>
        <v>0</v>
      </c>
      <c r="H97" s="569" t="e">
        <f>+G97/D97*100</f>
        <v>#DIV/0!</v>
      </c>
      <c r="I97" s="8" t="s">
        <v>317</v>
      </c>
      <c r="J97" s="10">
        <v>48000000</v>
      </c>
      <c r="K97" s="11" t="s">
        <v>13</v>
      </c>
      <c r="L97" s="12" t="s">
        <v>20</v>
      </c>
      <c r="M97" s="13">
        <v>1</v>
      </c>
      <c r="N97" s="13" t="s">
        <v>27</v>
      </c>
      <c r="O97" s="13" t="s">
        <v>19</v>
      </c>
      <c r="P97" s="10">
        <f>J97*M97</f>
        <v>48000000</v>
      </c>
      <c r="Q97" s="1" t="s">
        <v>13</v>
      </c>
    </row>
    <row r="98" spans="1:17" ht="15.95" customHeight="1">
      <c r="A98" s="266"/>
      <c r="B98" s="62"/>
      <c r="C98" s="632"/>
      <c r="D98" s="587"/>
      <c r="E98" s="563"/>
      <c r="F98" s="567"/>
      <c r="G98" s="575"/>
      <c r="H98" s="569"/>
      <c r="I98" s="8" t="s">
        <v>355</v>
      </c>
      <c r="J98" s="10">
        <v>300000</v>
      </c>
      <c r="K98" s="11" t="s">
        <v>13</v>
      </c>
      <c r="L98" s="12" t="s">
        <v>20</v>
      </c>
      <c r="M98" s="13">
        <v>4</v>
      </c>
      <c r="N98" s="13" t="s">
        <v>52</v>
      </c>
      <c r="O98" s="13" t="s">
        <v>19</v>
      </c>
      <c r="P98" s="10">
        <f>J98*M98</f>
        <v>1200000</v>
      </c>
      <c r="Q98" s="1" t="s">
        <v>13</v>
      </c>
    </row>
    <row r="99" spans="1:17" ht="15.95" customHeight="1">
      <c r="A99" s="266"/>
      <c r="B99" s="62"/>
      <c r="C99" s="632"/>
      <c r="D99" s="587"/>
      <c r="E99" s="563"/>
      <c r="F99" s="567"/>
      <c r="G99" s="575"/>
      <c r="H99" s="569"/>
      <c r="I99" s="8" t="s">
        <v>340</v>
      </c>
      <c r="J99" s="10">
        <v>600000</v>
      </c>
      <c r="K99" s="11" t="s">
        <v>13</v>
      </c>
      <c r="L99" s="12" t="s">
        <v>20</v>
      </c>
      <c r="M99" s="13">
        <v>1</v>
      </c>
      <c r="N99" s="13" t="s">
        <v>27</v>
      </c>
      <c r="O99" s="13" t="s">
        <v>19</v>
      </c>
      <c r="P99" s="10">
        <f>J99*M99</f>
        <v>600000</v>
      </c>
      <c r="Q99" s="1" t="s">
        <v>13</v>
      </c>
    </row>
    <row r="100" spans="1:17" ht="15.95" customHeight="1">
      <c r="A100" s="266"/>
      <c r="B100" s="62"/>
      <c r="C100" s="632"/>
      <c r="D100" s="587"/>
      <c r="E100" s="563"/>
      <c r="F100" s="567"/>
      <c r="G100" s="575"/>
      <c r="H100" s="569"/>
      <c r="I100" s="8" t="s">
        <v>312</v>
      </c>
      <c r="J100" s="10">
        <v>0</v>
      </c>
      <c r="K100" s="11" t="s">
        <v>13</v>
      </c>
      <c r="L100" s="12" t="s">
        <v>20</v>
      </c>
      <c r="M100" s="13">
        <v>1</v>
      </c>
      <c r="N100" s="13" t="s">
        <v>16</v>
      </c>
      <c r="O100" s="13" t="s">
        <v>19</v>
      </c>
      <c r="P100" s="10">
        <f>J100*M100</f>
        <v>0</v>
      </c>
      <c r="Q100" s="1" t="s">
        <v>13</v>
      </c>
    </row>
    <row r="101" spans="1:17" ht="15.95" customHeight="1">
      <c r="A101" s="266"/>
      <c r="B101" s="62"/>
      <c r="C101" s="634"/>
      <c r="D101" s="586"/>
      <c r="E101" s="564"/>
      <c r="F101" s="566"/>
      <c r="G101" s="574">
        <f>+E101-D101</f>
        <v>0</v>
      </c>
      <c r="H101" s="664" t="e">
        <f>+G101/D101*100</f>
        <v>#DIV/0!</v>
      </c>
      <c r="I101" s="9" t="s">
        <v>328</v>
      </c>
      <c r="J101" s="2">
        <v>500000</v>
      </c>
      <c r="K101" s="3" t="s">
        <v>13</v>
      </c>
      <c r="L101" s="4" t="s">
        <v>42</v>
      </c>
      <c r="M101" s="5">
        <v>1</v>
      </c>
      <c r="N101" s="5" t="s">
        <v>27</v>
      </c>
      <c r="O101" s="6" t="s">
        <v>19</v>
      </c>
      <c r="P101" s="2">
        <f>SUM(J101*M101)</f>
        <v>500000</v>
      </c>
      <c r="Q101" s="7" t="s">
        <v>13</v>
      </c>
    </row>
    <row r="102" spans="1:17" ht="15.95" customHeight="1">
      <c r="A102" s="330"/>
      <c r="B102" s="284"/>
      <c r="C102" s="631" t="s">
        <v>433</v>
      </c>
      <c r="D102" s="585">
        <v>1716</v>
      </c>
      <c r="E102" s="562">
        <f>P102/1000</f>
        <v>1716</v>
      </c>
      <c r="F102" s="280"/>
      <c r="G102" s="573">
        <f>E102-D102</f>
        <v>0</v>
      </c>
      <c r="H102" s="568">
        <f>G102/D102*100</f>
        <v>0</v>
      </c>
      <c r="I102" s="169"/>
      <c r="J102" s="89"/>
      <c r="K102" s="145"/>
      <c r="L102" s="91"/>
      <c r="M102" s="500" t="s">
        <v>60</v>
      </c>
      <c r="N102" s="500"/>
      <c r="O102" s="500"/>
      <c r="P102" s="89">
        <f>SUM(P103:P103)</f>
        <v>1716000</v>
      </c>
      <c r="Q102" s="93" t="s">
        <v>13</v>
      </c>
    </row>
    <row r="103" spans="1:17" ht="15.95" customHeight="1">
      <c r="A103" s="330"/>
      <c r="B103" s="57"/>
      <c r="C103" s="612"/>
      <c r="D103" s="587"/>
      <c r="E103" s="563"/>
      <c r="F103" s="280"/>
      <c r="G103" s="575"/>
      <c r="H103" s="569"/>
      <c r="I103" s="333" t="s">
        <v>413</v>
      </c>
      <c r="J103" s="10">
        <v>143000</v>
      </c>
      <c r="K103" s="11" t="s">
        <v>13</v>
      </c>
      <c r="L103" s="12" t="s">
        <v>20</v>
      </c>
      <c r="M103" s="13">
        <v>12</v>
      </c>
      <c r="N103" s="13" t="s">
        <v>17</v>
      </c>
      <c r="O103" s="13" t="s">
        <v>19</v>
      </c>
      <c r="P103" s="10">
        <f>J103*M103</f>
        <v>1716000</v>
      </c>
      <c r="Q103" s="1" t="s">
        <v>13</v>
      </c>
    </row>
    <row r="104" spans="1:17" ht="15" customHeight="1">
      <c r="A104" s="266"/>
      <c r="B104" s="62"/>
      <c r="C104" s="611" t="s">
        <v>250</v>
      </c>
      <c r="D104" s="585">
        <v>23400</v>
      </c>
      <c r="E104" s="562">
        <f>P104/1000</f>
        <v>0</v>
      </c>
      <c r="F104" s="280"/>
      <c r="G104" s="573">
        <f>E104-D104</f>
        <v>-23400</v>
      </c>
      <c r="H104" s="568">
        <f>G104/D104*100</f>
        <v>-100</v>
      </c>
      <c r="I104" s="286" t="s">
        <v>479</v>
      </c>
      <c r="J104" s="60"/>
      <c r="K104" s="198"/>
      <c r="L104" s="68"/>
      <c r="M104" s="487" t="s">
        <v>60</v>
      </c>
      <c r="N104" s="487"/>
      <c r="O104" s="487"/>
      <c r="P104" s="60">
        <f>SUM(P105:P106)</f>
        <v>0</v>
      </c>
      <c r="Q104" s="55" t="s">
        <v>13</v>
      </c>
    </row>
    <row r="105" spans="1:17" ht="15" customHeight="1">
      <c r="A105" s="266"/>
      <c r="B105" s="62"/>
      <c r="C105" s="612"/>
      <c r="D105" s="587"/>
      <c r="E105" s="563"/>
      <c r="F105" s="280"/>
      <c r="G105" s="575"/>
      <c r="H105" s="569"/>
      <c r="I105" s="333" t="s">
        <v>476</v>
      </c>
      <c r="J105" s="89">
        <v>0</v>
      </c>
      <c r="K105" s="145" t="s">
        <v>13</v>
      </c>
      <c r="L105" s="91" t="s">
        <v>20</v>
      </c>
      <c r="M105" s="90">
        <v>3</v>
      </c>
      <c r="N105" s="90" t="s">
        <v>27</v>
      </c>
      <c r="O105" s="13" t="s">
        <v>19</v>
      </c>
      <c r="P105" s="10">
        <f>SUM(J105*M105)</f>
        <v>0</v>
      </c>
      <c r="Q105" s="1" t="s">
        <v>13</v>
      </c>
    </row>
    <row r="106" spans="1:17" ht="15.95" customHeight="1">
      <c r="A106" s="266"/>
      <c r="B106" s="62"/>
      <c r="C106" s="612"/>
      <c r="D106" s="587"/>
      <c r="E106" s="563"/>
      <c r="F106" s="280"/>
      <c r="G106" s="575"/>
      <c r="H106" s="569"/>
      <c r="I106" s="678" t="s">
        <v>478</v>
      </c>
      <c r="J106" s="679"/>
      <c r="K106" s="679"/>
      <c r="L106" s="679"/>
      <c r="M106" s="679"/>
      <c r="N106" s="679"/>
      <c r="O106" s="679"/>
      <c r="P106" s="10">
        <f>SUM(J106*M106)</f>
        <v>0</v>
      </c>
      <c r="Q106" s="1" t="s">
        <v>13</v>
      </c>
    </row>
    <row r="107" spans="1:17" ht="15.95" customHeight="1">
      <c r="A107" s="266"/>
      <c r="B107" s="62"/>
      <c r="C107" s="611" t="s">
        <v>186</v>
      </c>
      <c r="D107" s="585">
        <v>0</v>
      </c>
      <c r="E107" s="562">
        <f>P107/1000</f>
        <v>200</v>
      </c>
      <c r="F107" s="280"/>
      <c r="G107" s="573">
        <f>E107-D107</f>
        <v>200</v>
      </c>
      <c r="H107" s="570" t="s">
        <v>490</v>
      </c>
      <c r="I107" s="286"/>
      <c r="J107" s="60"/>
      <c r="K107" s="198"/>
      <c r="L107" s="68"/>
      <c r="M107" s="487" t="s">
        <v>60</v>
      </c>
      <c r="N107" s="487"/>
      <c r="O107" s="487"/>
      <c r="P107" s="60">
        <f>SUM(P108:P108)</f>
        <v>200000</v>
      </c>
      <c r="Q107" s="55" t="s">
        <v>13</v>
      </c>
    </row>
    <row r="108" spans="1:17" ht="15.95" customHeight="1">
      <c r="A108" s="266"/>
      <c r="B108" s="100"/>
      <c r="C108" s="613"/>
      <c r="D108" s="586"/>
      <c r="E108" s="564"/>
      <c r="F108" s="280"/>
      <c r="G108" s="574"/>
      <c r="H108" s="572"/>
      <c r="I108" s="310" t="s">
        <v>186</v>
      </c>
      <c r="J108" s="2">
        <v>50000</v>
      </c>
      <c r="K108" s="3" t="s">
        <v>13</v>
      </c>
      <c r="L108" s="4" t="s">
        <v>20</v>
      </c>
      <c r="M108" s="5">
        <v>4</v>
      </c>
      <c r="N108" s="5" t="s">
        <v>27</v>
      </c>
      <c r="O108" s="5" t="s">
        <v>19</v>
      </c>
      <c r="P108" s="2">
        <f>SUM(J108*M108)</f>
        <v>200000</v>
      </c>
      <c r="Q108" s="7" t="s">
        <v>13</v>
      </c>
    </row>
    <row r="109" spans="1:17" ht="20.100000000000001" customHeight="1">
      <c r="A109" s="330"/>
      <c r="B109" s="45" t="s">
        <v>255</v>
      </c>
      <c r="C109" s="334" t="s">
        <v>94</v>
      </c>
      <c r="D109" s="335">
        <f>SUM(D110:D124)</f>
        <v>116300</v>
      </c>
      <c r="E109" s="336">
        <f>P109/1000</f>
        <v>116100</v>
      </c>
      <c r="F109" s="337">
        <f>SUM(F110:F127)</f>
        <v>161152</v>
      </c>
      <c r="G109" s="338">
        <f>+E109-D109</f>
        <v>-200</v>
      </c>
      <c r="H109" s="339">
        <f>+G109/D109*100</f>
        <v>-0.17196904557179707</v>
      </c>
      <c r="I109" s="340"/>
      <c r="J109" s="204"/>
      <c r="K109" s="77"/>
      <c r="L109" s="77"/>
      <c r="M109" s="517"/>
      <c r="N109" s="517"/>
      <c r="O109" s="517"/>
      <c r="P109" s="135">
        <f>SUM(P110,P113,P116,P120,P123)</f>
        <v>116100000</v>
      </c>
      <c r="Q109" s="136" t="s">
        <v>13</v>
      </c>
    </row>
    <row r="110" spans="1:17" ht="15.75" customHeight="1">
      <c r="A110" s="266"/>
      <c r="B110" s="57"/>
      <c r="C110" s="611" t="s">
        <v>199</v>
      </c>
      <c r="D110" s="585">
        <v>36620</v>
      </c>
      <c r="E110" s="562">
        <f>+P110/1000</f>
        <v>36620</v>
      </c>
      <c r="F110" s="565">
        <v>96000</v>
      </c>
      <c r="G110" s="573">
        <f>+E110-D110</f>
        <v>0</v>
      </c>
      <c r="H110" s="568">
        <f>+G110/D110*100</f>
        <v>0</v>
      </c>
      <c r="I110" s="286"/>
      <c r="J110" s="69"/>
      <c r="K110" s="198"/>
      <c r="L110" s="68"/>
      <c r="M110" s="487" t="s">
        <v>60</v>
      </c>
      <c r="N110" s="487"/>
      <c r="O110" s="487"/>
      <c r="P110" s="54">
        <f>SUM(P111:P112)</f>
        <v>36620000</v>
      </c>
      <c r="Q110" s="55" t="s">
        <v>13</v>
      </c>
    </row>
    <row r="111" spans="1:17" ht="15.75" customHeight="1">
      <c r="A111" s="266"/>
      <c r="B111" s="62"/>
      <c r="C111" s="612"/>
      <c r="D111" s="587"/>
      <c r="E111" s="563"/>
      <c r="F111" s="567"/>
      <c r="G111" s="575"/>
      <c r="H111" s="569"/>
      <c r="I111" s="139" t="s">
        <v>352</v>
      </c>
      <c r="J111" s="10">
        <v>10000</v>
      </c>
      <c r="K111" s="11" t="s">
        <v>13</v>
      </c>
      <c r="L111" s="12" t="s">
        <v>20</v>
      </c>
      <c r="M111" s="13">
        <v>2</v>
      </c>
      <c r="N111" s="13" t="s">
        <v>27</v>
      </c>
      <c r="O111" s="13" t="s">
        <v>19</v>
      </c>
      <c r="P111" s="86">
        <v>20000</v>
      </c>
      <c r="Q111" s="1" t="s">
        <v>13</v>
      </c>
    </row>
    <row r="112" spans="1:17" ht="15.75" customHeight="1">
      <c r="A112" s="266"/>
      <c r="B112" s="62"/>
      <c r="C112" s="613"/>
      <c r="D112" s="586"/>
      <c r="E112" s="564"/>
      <c r="F112" s="566"/>
      <c r="G112" s="574"/>
      <c r="H112" s="664"/>
      <c r="I112" s="341" t="s">
        <v>152</v>
      </c>
      <c r="J112" s="109">
        <v>9150000</v>
      </c>
      <c r="K112" s="342" t="s">
        <v>13</v>
      </c>
      <c r="L112" s="107" t="s">
        <v>20</v>
      </c>
      <c r="M112" s="106">
        <v>4</v>
      </c>
      <c r="N112" s="106" t="s">
        <v>27</v>
      </c>
      <c r="O112" s="108" t="s">
        <v>19</v>
      </c>
      <c r="P112" s="109">
        <f>SUM(J112*M112)</f>
        <v>36600000</v>
      </c>
      <c r="Q112" s="110" t="s">
        <v>13</v>
      </c>
    </row>
    <row r="113" spans="1:17" ht="15.75" customHeight="1">
      <c r="A113" s="266"/>
      <c r="B113" s="62"/>
      <c r="C113" s="653" t="s">
        <v>92</v>
      </c>
      <c r="D113" s="656">
        <v>18220</v>
      </c>
      <c r="E113" s="665">
        <f>+P113/1000</f>
        <v>18020</v>
      </c>
      <c r="F113" s="600">
        <v>11052</v>
      </c>
      <c r="G113" s="670">
        <f>+E113-D113</f>
        <v>-200</v>
      </c>
      <c r="H113" s="672">
        <f>+G113/D113*100</f>
        <v>-1.0976948408342482</v>
      </c>
      <c r="I113" s="282"/>
      <c r="J113" s="69"/>
      <c r="K113" s="198"/>
      <c r="L113" s="68"/>
      <c r="M113" s="487" t="s">
        <v>60</v>
      </c>
      <c r="N113" s="487"/>
      <c r="O113" s="487"/>
      <c r="P113" s="69">
        <f>SUM(P114:P115)</f>
        <v>18020000</v>
      </c>
      <c r="Q113" s="55" t="s">
        <v>13</v>
      </c>
    </row>
    <row r="114" spans="1:17" ht="15.75" customHeight="1">
      <c r="A114" s="266"/>
      <c r="B114" s="62"/>
      <c r="C114" s="653"/>
      <c r="D114" s="656"/>
      <c r="E114" s="665"/>
      <c r="F114" s="600"/>
      <c r="G114" s="670">
        <f>+E114-D114</f>
        <v>0</v>
      </c>
      <c r="H114" s="672" t="e">
        <f>+G114/D114*100</f>
        <v>#DIV/0!</v>
      </c>
      <c r="I114" s="8" t="s">
        <v>352</v>
      </c>
      <c r="J114" s="10">
        <v>10000</v>
      </c>
      <c r="K114" s="11" t="s">
        <v>13</v>
      </c>
      <c r="L114" s="12" t="s">
        <v>42</v>
      </c>
      <c r="M114" s="13">
        <v>2</v>
      </c>
      <c r="N114" s="13" t="s">
        <v>27</v>
      </c>
      <c r="O114" s="13" t="s">
        <v>19</v>
      </c>
      <c r="P114" s="10">
        <f>SUM(J114*M114)</f>
        <v>20000</v>
      </c>
      <c r="Q114" s="1" t="s">
        <v>13</v>
      </c>
    </row>
    <row r="115" spans="1:17" ht="15.75" customHeight="1">
      <c r="A115" s="266"/>
      <c r="B115" s="62"/>
      <c r="C115" s="653"/>
      <c r="D115" s="656"/>
      <c r="E115" s="665"/>
      <c r="F115" s="600"/>
      <c r="G115" s="670"/>
      <c r="H115" s="672"/>
      <c r="I115" s="8" t="s">
        <v>416</v>
      </c>
      <c r="J115" s="10">
        <v>1500000</v>
      </c>
      <c r="K115" s="11" t="s">
        <v>13</v>
      </c>
      <c r="L115" s="12" t="s">
        <v>20</v>
      </c>
      <c r="M115" s="13">
        <v>12</v>
      </c>
      <c r="N115" s="13" t="s">
        <v>27</v>
      </c>
      <c r="O115" s="13" t="s">
        <v>19</v>
      </c>
      <c r="P115" s="10">
        <f>SUM(J115*M115)</f>
        <v>18000000</v>
      </c>
      <c r="Q115" s="1" t="s">
        <v>13</v>
      </c>
    </row>
    <row r="116" spans="1:17" ht="15.95" customHeight="1">
      <c r="A116" s="330"/>
      <c r="B116" s="57"/>
      <c r="C116" s="611" t="s">
        <v>132</v>
      </c>
      <c r="D116" s="585">
        <v>23020</v>
      </c>
      <c r="E116" s="562">
        <f>+P116/1000</f>
        <v>23020</v>
      </c>
      <c r="F116" s="600">
        <v>20000</v>
      </c>
      <c r="G116" s="573">
        <f>+E116-D116</f>
        <v>0</v>
      </c>
      <c r="H116" s="579">
        <f>+G116/D116*100</f>
        <v>0</v>
      </c>
      <c r="I116" s="282"/>
      <c r="J116" s="69"/>
      <c r="K116" s="198"/>
      <c r="L116" s="68"/>
      <c r="M116" s="487" t="s">
        <v>60</v>
      </c>
      <c r="N116" s="487"/>
      <c r="O116" s="487"/>
      <c r="P116" s="69">
        <f>SUM(P117:P119)</f>
        <v>23020000</v>
      </c>
      <c r="Q116" s="55" t="s">
        <v>13</v>
      </c>
    </row>
    <row r="117" spans="1:17" ht="15.95" customHeight="1">
      <c r="A117" s="266"/>
      <c r="B117" s="57"/>
      <c r="C117" s="612"/>
      <c r="D117" s="587"/>
      <c r="E117" s="563"/>
      <c r="F117" s="600"/>
      <c r="G117" s="575"/>
      <c r="H117" s="580"/>
      <c r="I117" s="8" t="s">
        <v>150</v>
      </c>
      <c r="J117" s="10">
        <v>10000</v>
      </c>
      <c r="K117" s="11" t="s">
        <v>13</v>
      </c>
      <c r="L117" s="12" t="s">
        <v>20</v>
      </c>
      <c r="M117" s="13">
        <v>2</v>
      </c>
      <c r="N117" s="13" t="s">
        <v>27</v>
      </c>
      <c r="O117" s="14" t="s">
        <v>19</v>
      </c>
      <c r="P117" s="10">
        <f>SUM(J117*M117)</f>
        <v>20000</v>
      </c>
      <c r="Q117" s="1" t="s">
        <v>13</v>
      </c>
    </row>
    <row r="118" spans="1:17" ht="15.95" customHeight="1">
      <c r="A118" s="266"/>
      <c r="B118" s="343"/>
      <c r="C118" s="612"/>
      <c r="D118" s="587"/>
      <c r="E118" s="563"/>
      <c r="F118" s="600"/>
      <c r="G118" s="575"/>
      <c r="H118" s="580"/>
      <c r="I118" s="8" t="s">
        <v>114</v>
      </c>
      <c r="J118" s="10">
        <v>4000000</v>
      </c>
      <c r="K118" s="11" t="s">
        <v>13</v>
      </c>
      <c r="L118" s="12" t="s">
        <v>20</v>
      </c>
      <c r="M118" s="13">
        <v>2</v>
      </c>
      <c r="N118" s="13" t="s">
        <v>27</v>
      </c>
      <c r="O118" s="14" t="s">
        <v>19</v>
      </c>
      <c r="P118" s="10">
        <f>SUM(J118*M118)</f>
        <v>8000000</v>
      </c>
      <c r="Q118" s="1" t="s">
        <v>13</v>
      </c>
    </row>
    <row r="119" spans="1:17" ht="15.95" customHeight="1">
      <c r="A119" s="266"/>
      <c r="B119" s="343"/>
      <c r="C119" s="613"/>
      <c r="D119" s="586"/>
      <c r="E119" s="564"/>
      <c r="F119" s="275"/>
      <c r="G119" s="574"/>
      <c r="H119" s="581"/>
      <c r="I119" s="8" t="s">
        <v>104</v>
      </c>
      <c r="J119" s="10">
        <v>7500000</v>
      </c>
      <c r="K119" s="11" t="s">
        <v>13</v>
      </c>
      <c r="L119" s="12" t="s">
        <v>20</v>
      </c>
      <c r="M119" s="13">
        <v>2</v>
      </c>
      <c r="N119" s="13" t="s">
        <v>27</v>
      </c>
      <c r="O119" s="14" t="s">
        <v>19</v>
      </c>
      <c r="P119" s="10">
        <f>SUM(J119*M119)</f>
        <v>15000000</v>
      </c>
      <c r="Q119" s="1" t="s">
        <v>13</v>
      </c>
    </row>
    <row r="120" spans="1:17" ht="15.95" customHeight="1">
      <c r="A120" s="266"/>
      <c r="B120" s="343"/>
      <c r="C120" s="611" t="s">
        <v>113</v>
      </c>
      <c r="D120" s="585">
        <v>20420</v>
      </c>
      <c r="E120" s="562">
        <f>+P120/1000</f>
        <v>20420</v>
      </c>
      <c r="F120" s="275"/>
      <c r="G120" s="573">
        <f>+E120-D120</f>
        <v>0</v>
      </c>
      <c r="H120" s="685">
        <f>+G120/D120*100</f>
        <v>0</v>
      </c>
      <c r="I120" s="282"/>
      <c r="J120" s="69"/>
      <c r="K120" s="198"/>
      <c r="L120" s="68"/>
      <c r="M120" s="487" t="s">
        <v>60</v>
      </c>
      <c r="N120" s="487"/>
      <c r="O120" s="487"/>
      <c r="P120" s="69">
        <f>SUM(P121:P122)</f>
        <v>20420000</v>
      </c>
      <c r="Q120" s="55" t="s">
        <v>13</v>
      </c>
    </row>
    <row r="121" spans="1:17" ht="15.95" customHeight="1">
      <c r="A121" s="266"/>
      <c r="B121" s="62"/>
      <c r="C121" s="612"/>
      <c r="D121" s="587"/>
      <c r="E121" s="563"/>
      <c r="F121" s="344">
        <v>16000</v>
      </c>
      <c r="G121" s="575"/>
      <c r="H121" s="686"/>
      <c r="I121" s="8" t="s">
        <v>150</v>
      </c>
      <c r="J121" s="10">
        <v>10000</v>
      </c>
      <c r="K121" s="11" t="s">
        <v>13</v>
      </c>
      <c r="L121" s="12" t="s">
        <v>20</v>
      </c>
      <c r="M121" s="13">
        <v>2</v>
      </c>
      <c r="N121" s="13" t="s">
        <v>27</v>
      </c>
      <c r="O121" s="14" t="s">
        <v>19</v>
      </c>
      <c r="P121" s="10">
        <f>SUM(J121*M121)</f>
        <v>20000</v>
      </c>
      <c r="Q121" s="1" t="s">
        <v>13</v>
      </c>
    </row>
    <row r="122" spans="1:17" ht="15.95" customHeight="1">
      <c r="A122" s="266"/>
      <c r="B122" s="62"/>
      <c r="C122" s="613"/>
      <c r="D122" s="586"/>
      <c r="E122" s="564"/>
      <c r="F122" s="337"/>
      <c r="G122" s="574"/>
      <c r="H122" s="687"/>
      <c r="I122" s="310" t="s">
        <v>114</v>
      </c>
      <c r="J122" s="345">
        <v>5100000</v>
      </c>
      <c r="K122" s="3" t="s">
        <v>13</v>
      </c>
      <c r="L122" s="4" t="s">
        <v>20</v>
      </c>
      <c r="M122" s="5">
        <v>4</v>
      </c>
      <c r="N122" s="5" t="s">
        <v>27</v>
      </c>
      <c r="O122" s="6" t="s">
        <v>19</v>
      </c>
      <c r="P122" s="345">
        <f>SUM(J122*M122)</f>
        <v>20400000</v>
      </c>
      <c r="Q122" s="7" t="s">
        <v>13</v>
      </c>
    </row>
    <row r="123" spans="1:17" ht="15.95" customHeight="1">
      <c r="A123" s="266"/>
      <c r="B123" s="62"/>
      <c r="C123" s="614" t="s">
        <v>143</v>
      </c>
      <c r="D123" s="585">
        <v>18020</v>
      </c>
      <c r="E123" s="562">
        <f>+P123/1000</f>
        <v>18020</v>
      </c>
      <c r="F123" s="565">
        <v>18100</v>
      </c>
      <c r="G123" s="573">
        <f>+E123-D123</f>
        <v>0</v>
      </c>
      <c r="H123" s="568">
        <f>+G123/D123*100</f>
        <v>0</v>
      </c>
      <c r="I123" s="286"/>
      <c r="J123" s="69"/>
      <c r="K123" s="198"/>
      <c r="L123" s="68"/>
      <c r="M123" s="487" t="s">
        <v>60</v>
      </c>
      <c r="N123" s="487"/>
      <c r="O123" s="487"/>
      <c r="P123" s="69">
        <f>SUM(P124:P125)</f>
        <v>18020000</v>
      </c>
      <c r="Q123" s="55" t="s">
        <v>13</v>
      </c>
    </row>
    <row r="124" spans="1:17" ht="15.95" customHeight="1">
      <c r="A124" s="266"/>
      <c r="B124" s="62"/>
      <c r="C124" s="610"/>
      <c r="D124" s="587"/>
      <c r="E124" s="563"/>
      <c r="F124" s="567"/>
      <c r="G124" s="575">
        <f>+E124-D124</f>
        <v>0</v>
      </c>
      <c r="H124" s="569" t="e">
        <f>+G124/D124*100</f>
        <v>#DIV/0!</v>
      </c>
      <c r="I124" s="139" t="s">
        <v>150</v>
      </c>
      <c r="J124" s="10">
        <v>10000</v>
      </c>
      <c r="K124" s="11" t="s">
        <v>13</v>
      </c>
      <c r="L124" s="12" t="s">
        <v>20</v>
      </c>
      <c r="M124" s="13">
        <v>2</v>
      </c>
      <c r="N124" s="13" t="s">
        <v>27</v>
      </c>
      <c r="O124" s="14" t="s">
        <v>19</v>
      </c>
      <c r="P124" s="10">
        <f>SUM(J124*M124)</f>
        <v>20000</v>
      </c>
      <c r="Q124" s="1" t="s">
        <v>13</v>
      </c>
    </row>
    <row r="125" spans="1:17" ht="15.95" customHeight="1">
      <c r="A125" s="266"/>
      <c r="B125" s="100"/>
      <c r="C125" s="615"/>
      <c r="D125" s="586"/>
      <c r="E125" s="564"/>
      <c r="F125" s="566"/>
      <c r="G125" s="574">
        <f>+E125-D125</f>
        <v>0</v>
      </c>
      <c r="H125" s="664" t="e">
        <f>+G125/D125*100</f>
        <v>#DIV/0!</v>
      </c>
      <c r="I125" s="287" t="s">
        <v>152</v>
      </c>
      <c r="J125" s="2">
        <v>4500000</v>
      </c>
      <c r="K125" s="3" t="s">
        <v>13</v>
      </c>
      <c r="L125" s="4" t="s">
        <v>20</v>
      </c>
      <c r="M125" s="5">
        <v>4</v>
      </c>
      <c r="N125" s="5" t="s">
        <v>27</v>
      </c>
      <c r="O125" s="6" t="s">
        <v>19</v>
      </c>
      <c r="P125" s="2">
        <f>SUM(J125*M125)</f>
        <v>18000000</v>
      </c>
      <c r="Q125" s="7" t="s">
        <v>13</v>
      </c>
    </row>
    <row r="126" spans="1:17" ht="15.95" customHeight="1">
      <c r="A126" s="330" t="s">
        <v>67</v>
      </c>
      <c r="B126" s="677" t="s">
        <v>501</v>
      </c>
      <c r="C126" s="128" t="s">
        <v>43</v>
      </c>
      <c r="D126" s="346">
        <f>SUM(D127:D158)</f>
        <v>342887</v>
      </c>
      <c r="E126" s="346">
        <f>P126/1000</f>
        <v>217862</v>
      </c>
      <c r="F126" s="277"/>
      <c r="G126" s="347">
        <f>E126-D126</f>
        <v>-125025</v>
      </c>
      <c r="H126" s="348">
        <f>G126/D126*100</f>
        <v>-36.462449728336153</v>
      </c>
      <c r="I126" s="139"/>
      <c r="J126" s="10"/>
      <c r="K126" s="11"/>
      <c r="L126" s="12"/>
      <c r="M126" s="517"/>
      <c r="N126" s="517"/>
      <c r="O126" s="517"/>
      <c r="P126" s="10">
        <f>SUM(P127,P135,P140,P142,P147,P149,P151,P154)</f>
        <v>217862000</v>
      </c>
      <c r="Q126" s="7" t="s">
        <v>13</v>
      </c>
    </row>
    <row r="127" spans="1:17" ht="15.95" customHeight="1">
      <c r="A127" s="266"/>
      <c r="B127" s="654"/>
      <c r="C127" s="631" t="s">
        <v>518</v>
      </c>
      <c r="D127" s="585">
        <v>23750</v>
      </c>
      <c r="E127" s="562">
        <f>+P127/1000</f>
        <v>400</v>
      </c>
      <c r="F127" s="565">
        <v>0</v>
      </c>
      <c r="G127" s="573">
        <f>+E127-D127</f>
        <v>-23350</v>
      </c>
      <c r="H127" s="568">
        <f>G127/D127*100</f>
        <v>-98.315789473684205</v>
      </c>
      <c r="I127" s="286"/>
      <c r="J127" s="69"/>
      <c r="K127" s="198"/>
      <c r="L127" s="68"/>
      <c r="M127" s="487" t="s">
        <v>60</v>
      </c>
      <c r="N127" s="487"/>
      <c r="O127" s="487"/>
      <c r="P127" s="69">
        <f>SUM(P128,P129,P130,P133)</f>
        <v>400000</v>
      </c>
      <c r="Q127" s="55" t="s">
        <v>13</v>
      </c>
    </row>
    <row r="128" spans="1:17" ht="15.95" customHeight="1">
      <c r="A128" s="266"/>
      <c r="B128" s="284"/>
      <c r="C128" s="612"/>
      <c r="D128" s="587"/>
      <c r="E128" s="563"/>
      <c r="F128" s="567"/>
      <c r="G128" s="575"/>
      <c r="H128" s="569"/>
      <c r="I128" s="139" t="s">
        <v>454</v>
      </c>
      <c r="J128" s="10"/>
      <c r="K128" s="11"/>
      <c r="L128" s="12"/>
      <c r="M128" s="13"/>
      <c r="N128" s="13"/>
      <c r="O128" s="14"/>
      <c r="P128" s="10">
        <v>0</v>
      </c>
      <c r="Q128" s="42" t="s">
        <v>13</v>
      </c>
    </row>
    <row r="129" spans="1:17" ht="15.75" customHeight="1">
      <c r="A129" s="266"/>
      <c r="B129" s="284"/>
      <c r="C129" s="612"/>
      <c r="D129" s="587"/>
      <c r="E129" s="563"/>
      <c r="F129" s="567"/>
      <c r="G129" s="575"/>
      <c r="H129" s="569"/>
      <c r="I129" s="139" t="s">
        <v>483</v>
      </c>
      <c r="J129" s="10"/>
      <c r="K129" s="11"/>
      <c r="L129" s="12"/>
      <c r="M129" s="13"/>
      <c r="N129" s="13"/>
      <c r="O129" s="14"/>
      <c r="P129" s="10">
        <v>0</v>
      </c>
      <c r="Q129" s="42" t="s">
        <v>13</v>
      </c>
    </row>
    <row r="130" spans="1:17" ht="15.95" customHeight="1">
      <c r="A130" s="266"/>
      <c r="B130" s="284"/>
      <c r="C130" s="612"/>
      <c r="D130" s="587"/>
      <c r="E130" s="563"/>
      <c r="F130" s="567"/>
      <c r="G130" s="575"/>
      <c r="H130" s="569"/>
      <c r="I130" s="311" t="s">
        <v>347</v>
      </c>
      <c r="J130" s="10"/>
      <c r="K130" s="11"/>
      <c r="L130" s="12"/>
      <c r="M130" s="13"/>
      <c r="N130" s="13"/>
      <c r="O130" s="14"/>
      <c r="P130" s="10">
        <f>SUM(P131:P132)</f>
        <v>300000</v>
      </c>
      <c r="Q130" s="1" t="s">
        <v>13</v>
      </c>
    </row>
    <row r="131" spans="1:17" ht="15.95" customHeight="1">
      <c r="A131" s="266"/>
      <c r="B131" s="284"/>
      <c r="C131" s="612"/>
      <c r="D131" s="587"/>
      <c r="E131" s="563"/>
      <c r="F131" s="567"/>
      <c r="G131" s="575"/>
      <c r="H131" s="569"/>
      <c r="I131" s="139" t="s">
        <v>332</v>
      </c>
      <c r="J131" s="10">
        <v>200000</v>
      </c>
      <c r="K131" s="11" t="s">
        <v>13</v>
      </c>
      <c r="L131" s="12" t="s">
        <v>20</v>
      </c>
      <c r="M131" s="13">
        <v>1</v>
      </c>
      <c r="N131" s="13" t="s">
        <v>27</v>
      </c>
      <c r="O131" s="14" t="s">
        <v>19</v>
      </c>
      <c r="P131" s="10">
        <f>SUM(J131*M131)</f>
        <v>200000</v>
      </c>
      <c r="Q131" s="1" t="s">
        <v>13</v>
      </c>
    </row>
    <row r="132" spans="1:17" ht="15.95" customHeight="1">
      <c r="A132" s="266"/>
      <c r="B132" s="284"/>
      <c r="C132" s="612"/>
      <c r="D132" s="587"/>
      <c r="E132" s="563"/>
      <c r="F132" s="567"/>
      <c r="G132" s="575"/>
      <c r="H132" s="569"/>
      <c r="I132" s="139" t="s">
        <v>341</v>
      </c>
      <c r="J132" s="10">
        <v>100000</v>
      </c>
      <c r="K132" s="11" t="s">
        <v>13</v>
      </c>
      <c r="L132" s="12" t="s">
        <v>20</v>
      </c>
      <c r="M132" s="13">
        <v>1</v>
      </c>
      <c r="N132" s="13" t="s">
        <v>27</v>
      </c>
      <c r="O132" s="14" t="s">
        <v>19</v>
      </c>
      <c r="P132" s="10">
        <f>SUM(J132*M132)</f>
        <v>100000</v>
      </c>
      <c r="Q132" s="1" t="s">
        <v>13</v>
      </c>
    </row>
    <row r="133" spans="1:17" ht="15.95" customHeight="1">
      <c r="A133" s="266"/>
      <c r="B133" s="349"/>
      <c r="C133" s="612"/>
      <c r="D133" s="587"/>
      <c r="E133" s="563"/>
      <c r="F133" s="567"/>
      <c r="G133" s="575"/>
      <c r="H133" s="569"/>
      <c r="I133" s="139" t="s">
        <v>324</v>
      </c>
      <c r="J133" s="10"/>
      <c r="K133" s="11"/>
      <c r="L133" s="12"/>
      <c r="M133" s="13"/>
      <c r="N133" s="13"/>
      <c r="O133" s="14"/>
      <c r="P133" s="10">
        <f>SUM(P134)</f>
        <v>100000</v>
      </c>
      <c r="Q133" s="42" t="s">
        <v>13</v>
      </c>
    </row>
    <row r="134" spans="1:17" ht="15.95" customHeight="1">
      <c r="A134" s="266"/>
      <c r="B134" s="349"/>
      <c r="C134" s="612"/>
      <c r="D134" s="587"/>
      <c r="E134" s="563"/>
      <c r="F134" s="567"/>
      <c r="G134" s="575"/>
      <c r="H134" s="569"/>
      <c r="I134" s="139" t="s">
        <v>320</v>
      </c>
      <c r="J134" s="10">
        <v>50000</v>
      </c>
      <c r="K134" s="11" t="s">
        <v>13</v>
      </c>
      <c r="L134" s="12" t="s">
        <v>20</v>
      </c>
      <c r="M134" s="13">
        <v>2</v>
      </c>
      <c r="N134" s="13" t="s">
        <v>27</v>
      </c>
      <c r="O134" s="14" t="s">
        <v>19</v>
      </c>
      <c r="P134" s="10">
        <f>SUM(J134*M134)</f>
        <v>100000</v>
      </c>
      <c r="Q134" s="1" t="s">
        <v>13</v>
      </c>
    </row>
    <row r="135" spans="1:17" ht="15.95" customHeight="1">
      <c r="A135" s="266"/>
      <c r="B135" s="349"/>
      <c r="C135" s="611" t="s">
        <v>458</v>
      </c>
      <c r="D135" s="585">
        <v>0</v>
      </c>
      <c r="E135" s="562">
        <f>P135/1000</f>
        <v>18500</v>
      </c>
      <c r="F135" s="275"/>
      <c r="G135" s="573">
        <f>E135-D135</f>
        <v>18500</v>
      </c>
      <c r="H135" s="570" t="s">
        <v>464</v>
      </c>
      <c r="I135" s="286" t="s">
        <v>465</v>
      </c>
      <c r="J135" s="69"/>
      <c r="K135" s="198"/>
      <c r="L135" s="68"/>
      <c r="M135" s="487" t="s">
        <v>459</v>
      </c>
      <c r="N135" s="487"/>
      <c r="O135" s="487"/>
      <c r="P135" s="69">
        <f>SUM(P136:P139)</f>
        <v>18500000</v>
      </c>
      <c r="Q135" s="55" t="s">
        <v>13</v>
      </c>
    </row>
    <row r="136" spans="1:17" ht="15.95" customHeight="1">
      <c r="A136" s="266"/>
      <c r="B136" s="349"/>
      <c r="C136" s="612"/>
      <c r="D136" s="587"/>
      <c r="E136" s="563"/>
      <c r="F136" s="277"/>
      <c r="G136" s="575"/>
      <c r="H136" s="571"/>
      <c r="I136" s="139" t="s">
        <v>460</v>
      </c>
      <c r="J136" s="10">
        <v>3000000</v>
      </c>
      <c r="K136" s="11" t="s">
        <v>13</v>
      </c>
      <c r="L136" s="12" t="s">
        <v>20</v>
      </c>
      <c r="M136" s="13">
        <v>1</v>
      </c>
      <c r="N136" s="13" t="s">
        <v>27</v>
      </c>
      <c r="O136" s="14" t="s">
        <v>19</v>
      </c>
      <c r="P136" s="10">
        <f>SUM(J136*M136)</f>
        <v>3000000</v>
      </c>
      <c r="Q136" s="1" t="s">
        <v>13</v>
      </c>
    </row>
    <row r="137" spans="1:17" ht="15.95" customHeight="1">
      <c r="A137" s="266"/>
      <c r="B137" s="349"/>
      <c r="C137" s="612"/>
      <c r="D137" s="587"/>
      <c r="E137" s="563"/>
      <c r="F137" s="277"/>
      <c r="G137" s="575"/>
      <c r="H137" s="571"/>
      <c r="I137" s="139" t="s">
        <v>461</v>
      </c>
      <c r="J137" s="10">
        <v>7000000</v>
      </c>
      <c r="K137" s="11" t="s">
        <v>13</v>
      </c>
      <c r="L137" s="12" t="s">
        <v>20</v>
      </c>
      <c r="M137" s="13">
        <v>2</v>
      </c>
      <c r="N137" s="13" t="s">
        <v>27</v>
      </c>
      <c r="O137" s="14" t="s">
        <v>19</v>
      </c>
      <c r="P137" s="10">
        <f t="shared" ref="P137:P139" si="6">SUM(J137*M137)</f>
        <v>14000000</v>
      </c>
      <c r="Q137" s="1" t="s">
        <v>13</v>
      </c>
    </row>
    <row r="138" spans="1:17" ht="15.95" customHeight="1">
      <c r="A138" s="266"/>
      <c r="B138" s="349"/>
      <c r="C138" s="612"/>
      <c r="D138" s="587"/>
      <c r="E138" s="563"/>
      <c r="F138" s="277"/>
      <c r="G138" s="575"/>
      <c r="H138" s="571"/>
      <c r="I138" s="139" t="s">
        <v>462</v>
      </c>
      <c r="J138" s="10">
        <v>1000000</v>
      </c>
      <c r="K138" s="11" t="s">
        <v>13</v>
      </c>
      <c r="L138" s="12" t="s">
        <v>20</v>
      </c>
      <c r="M138" s="13">
        <v>1</v>
      </c>
      <c r="N138" s="13" t="s">
        <v>27</v>
      </c>
      <c r="O138" s="14" t="s">
        <v>19</v>
      </c>
      <c r="P138" s="10">
        <f t="shared" si="6"/>
        <v>1000000</v>
      </c>
      <c r="Q138" s="1" t="s">
        <v>13</v>
      </c>
    </row>
    <row r="139" spans="1:17" ht="15.95" customHeight="1">
      <c r="A139" s="266"/>
      <c r="B139" s="349"/>
      <c r="C139" s="613"/>
      <c r="D139" s="586"/>
      <c r="E139" s="564"/>
      <c r="F139" s="280"/>
      <c r="G139" s="574"/>
      <c r="H139" s="572"/>
      <c r="I139" s="287" t="s">
        <v>463</v>
      </c>
      <c r="J139" s="2">
        <v>250000</v>
      </c>
      <c r="K139" s="3" t="s">
        <v>13</v>
      </c>
      <c r="L139" s="4" t="s">
        <v>20</v>
      </c>
      <c r="M139" s="5">
        <v>2</v>
      </c>
      <c r="N139" s="5" t="s">
        <v>27</v>
      </c>
      <c r="O139" s="6" t="s">
        <v>19</v>
      </c>
      <c r="P139" s="2">
        <f t="shared" si="6"/>
        <v>500000</v>
      </c>
      <c r="Q139" s="7" t="s">
        <v>13</v>
      </c>
    </row>
    <row r="140" spans="1:17" ht="15.95" customHeight="1">
      <c r="A140" s="266"/>
      <c r="B140" s="62"/>
      <c r="C140" s="611" t="s">
        <v>180</v>
      </c>
      <c r="D140" s="585">
        <v>22279</v>
      </c>
      <c r="E140" s="562">
        <f>+P140/1000</f>
        <v>100</v>
      </c>
      <c r="F140" s="565">
        <v>0</v>
      </c>
      <c r="G140" s="573">
        <f>+E140-D140</f>
        <v>-22179</v>
      </c>
      <c r="H140" s="579">
        <f>+G140/D140*100</f>
        <v>-99.551146819875214</v>
      </c>
      <c r="I140" s="286"/>
      <c r="J140" s="69"/>
      <c r="K140" s="198"/>
      <c r="L140" s="68"/>
      <c r="M140" s="487" t="s">
        <v>60</v>
      </c>
      <c r="N140" s="487"/>
      <c r="O140" s="487"/>
      <c r="P140" s="69">
        <f>SUM(P141)</f>
        <v>100000</v>
      </c>
      <c r="Q140" s="55" t="s">
        <v>13</v>
      </c>
    </row>
    <row r="141" spans="1:17" ht="15.95" customHeight="1">
      <c r="A141" s="266"/>
      <c r="B141" s="62"/>
      <c r="C141" s="613"/>
      <c r="D141" s="586"/>
      <c r="E141" s="564"/>
      <c r="F141" s="566"/>
      <c r="G141" s="574"/>
      <c r="H141" s="581"/>
      <c r="I141" s="287" t="s">
        <v>392</v>
      </c>
      <c r="J141" s="2">
        <v>10000</v>
      </c>
      <c r="K141" s="3" t="s">
        <v>13</v>
      </c>
      <c r="L141" s="4" t="s">
        <v>20</v>
      </c>
      <c r="M141" s="5">
        <v>10</v>
      </c>
      <c r="N141" s="5" t="s">
        <v>27</v>
      </c>
      <c r="O141" s="6" t="s">
        <v>19</v>
      </c>
      <c r="P141" s="2">
        <f>SUM(J141*M141)</f>
        <v>100000</v>
      </c>
      <c r="Q141" s="7" t="s">
        <v>13</v>
      </c>
    </row>
    <row r="142" spans="1:17" ht="15.95" customHeight="1">
      <c r="A142" s="266"/>
      <c r="B142" s="349"/>
      <c r="C142" s="631" t="s">
        <v>466</v>
      </c>
      <c r="D142" s="585">
        <v>0</v>
      </c>
      <c r="E142" s="562">
        <f>P142/1000</f>
        <v>23062</v>
      </c>
      <c r="F142" s="277"/>
      <c r="G142" s="573">
        <f>E142-D142</f>
        <v>23062</v>
      </c>
      <c r="H142" s="570" t="s">
        <v>464</v>
      </c>
      <c r="I142" s="139"/>
      <c r="J142" s="10"/>
      <c r="K142" s="11"/>
      <c r="L142" s="12"/>
      <c r="M142" s="594" t="s">
        <v>459</v>
      </c>
      <c r="N142" s="594"/>
      <c r="O142" s="594"/>
      <c r="P142" s="10">
        <f>SUM(P143:P146)</f>
        <v>23062000</v>
      </c>
      <c r="Q142" s="1" t="s">
        <v>13</v>
      </c>
    </row>
    <row r="143" spans="1:17" ht="15.95" customHeight="1">
      <c r="A143" s="266"/>
      <c r="B143" s="349"/>
      <c r="C143" s="632"/>
      <c r="D143" s="587"/>
      <c r="E143" s="563"/>
      <c r="F143" s="277"/>
      <c r="G143" s="575"/>
      <c r="H143" s="571"/>
      <c r="I143" s="139" t="s">
        <v>467</v>
      </c>
      <c r="J143" s="10">
        <v>1129429</v>
      </c>
      <c r="K143" s="11" t="s">
        <v>13</v>
      </c>
      <c r="L143" s="12" t="s">
        <v>20</v>
      </c>
      <c r="M143" s="13">
        <v>7</v>
      </c>
      <c r="N143" s="13" t="s">
        <v>468</v>
      </c>
      <c r="O143" s="14" t="s">
        <v>19</v>
      </c>
      <c r="P143" s="10">
        <f>SUM(J143*M143)-3</f>
        <v>7906000</v>
      </c>
      <c r="Q143" s="1" t="s">
        <v>13</v>
      </c>
    </row>
    <row r="144" spans="1:17" ht="15.95" customHeight="1">
      <c r="A144" s="266"/>
      <c r="B144" s="349"/>
      <c r="C144" s="632"/>
      <c r="D144" s="587"/>
      <c r="E144" s="563"/>
      <c r="F144" s="277"/>
      <c r="G144" s="575"/>
      <c r="H144" s="571"/>
      <c r="I144" s="139" t="s">
        <v>469</v>
      </c>
      <c r="J144" s="10">
        <v>1415714</v>
      </c>
      <c r="K144" s="11" t="s">
        <v>13</v>
      </c>
      <c r="L144" s="12" t="s">
        <v>20</v>
      </c>
      <c r="M144" s="13">
        <v>7</v>
      </c>
      <c r="N144" s="13" t="s">
        <v>468</v>
      </c>
      <c r="O144" s="14" t="s">
        <v>19</v>
      </c>
      <c r="P144" s="10">
        <f>SUM(J144*M144)+2</f>
        <v>9910000</v>
      </c>
      <c r="Q144" s="1" t="s">
        <v>13</v>
      </c>
    </row>
    <row r="145" spans="1:17" ht="15.95" customHeight="1">
      <c r="A145" s="266"/>
      <c r="B145" s="349"/>
      <c r="C145" s="632"/>
      <c r="D145" s="587"/>
      <c r="E145" s="563"/>
      <c r="F145" s="277"/>
      <c r="G145" s="575"/>
      <c r="H145" s="571"/>
      <c r="I145" s="139" t="s">
        <v>470</v>
      </c>
      <c r="J145" s="10">
        <v>4300000</v>
      </c>
      <c r="K145" s="11" t="s">
        <v>13</v>
      </c>
      <c r="L145" s="12" t="s">
        <v>20</v>
      </c>
      <c r="M145" s="13">
        <v>1</v>
      </c>
      <c r="N145" s="13" t="s">
        <v>27</v>
      </c>
      <c r="O145" s="14" t="s">
        <v>19</v>
      </c>
      <c r="P145" s="10">
        <f t="shared" ref="P145" si="7">SUM(J145*M145)</f>
        <v>4300000</v>
      </c>
      <c r="Q145" s="1" t="s">
        <v>13</v>
      </c>
    </row>
    <row r="146" spans="1:17" ht="15.95" customHeight="1">
      <c r="A146" s="266"/>
      <c r="B146" s="349"/>
      <c r="C146" s="634"/>
      <c r="D146" s="586"/>
      <c r="E146" s="564"/>
      <c r="F146" s="277"/>
      <c r="G146" s="574"/>
      <c r="H146" s="572"/>
      <c r="I146" s="139" t="s">
        <v>471</v>
      </c>
      <c r="J146" s="10">
        <v>135142</v>
      </c>
      <c r="K146" s="11" t="s">
        <v>13</v>
      </c>
      <c r="L146" s="12" t="s">
        <v>20</v>
      </c>
      <c r="M146" s="13">
        <v>7</v>
      </c>
      <c r="N146" s="13" t="s">
        <v>27</v>
      </c>
      <c r="O146" s="14" t="s">
        <v>19</v>
      </c>
      <c r="P146" s="10">
        <f>SUM(J146*M146)+6</f>
        <v>946000</v>
      </c>
      <c r="Q146" s="1" t="s">
        <v>13</v>
      </c>
    </row>
    <row r="147" spans="1:17" ht="15.95" customHeight="1">
      <c r="A147" s="266"/>
      <c r="B147" s="349"/>
      <c r="C147" s="631" t="s">
        <v>297</v>
      </c>
      <c r="D147" s="585">
        <v>1200</v>
      </c>
      <c r="E147" s="562">
        <f>+P147/1000</f>
        <v>1400</v>
      </c>
      <c r="F147" s="565">
        <v>-1</v>
      </c>
      <c r="G147" s="573">
        <f>+E147-D147</f>
        <v>200</v>
      </c>
      <c r="H147" s="568">
        <f>+G147/D147*100</f>
        <v>16.666666666666664</v>
      </c>
      <c r="I147" s="286"/>
      <c r="J147" s="69"/>
      <c r="K147" s="198"/>
      <c r="L147" s="68"/>
      <c r="M147" s="487" t="s">
        <v>473</v>
      </c>
      <c r="N147" s="487"/>
      <c r="O147" s="487"/>
      <c r="P147" s="69">
        <f>SUM(P148:P148)</f>
        <v>1400000</v>
      </c>
      <c r="Q147" s="55" t="s">
        <v>13</v>
      </c>
    </row>
    <row r="148" spans="1:17" ht="15.95" customHeight="1">
      <c r="A148" s="266"/>
      <c r="B148" s="349"/>
      <c r="C148" s="612"/>
      <c r="D148" s="587"/>
      <c r="E148" s="563"/>
      <c r="F148" s="567"/>
      <c r="G148" s="575"/>
      <c r="H148" s="569"/>
      <c r="I148" s="139" t="s">
        <v>472</v>
      </c>
      <c r="J148" s="10">
        <v>1400000</v>
      </c>
      <c r="K148" s="11" t="s">
        <v>13</v>
      </c>
      <c r="L148" s="12" t="s">
        <v>20</v>
      </c>
      <c r="M148" s="13">
        <v>1</v>
      </c>
      <c r="N148" s="13" t="s">
        <v>27</v>
      </c>
      <c r="O148" s="14" t="s">
        <v>19</v>
      </c>
      <c r="P148" s="10">
        <f>SUM(J148*M148)</f>
        <v>1400000</v>
      </c>
      <c r="Q148" s="1" t="s">
        <v>13</v>
      </c>
    </row>
    <row r="149" spans="1:17" ht="15.95" customHeight="1">
      <c r="A149" s="266"/>
      <c r="B149" s="349"/>
      <c r="C149" s="676" t="s">
        <v>474</v>
      </c>
      <c r="D149" s="656">
        <v>8750</v>
      </c>
      <c r="E149" s="665">
        <f>+P149/1000</f>
        <v>45200</v>
      </c>
      <c r="F149" s="600">
        <v>0</v>
      </c>
      <c r="G149" s="670">
        <f>+E149-D149</f>
        <v>36450</v>
      </c>
      <c r="H149" s="672">
        <f>+G149/D149*100</f>
        <v>416.57142857142856</v>
      </c>
      <c r="I149" s="282"/>
      <c r="J149" s="69"/>
      <c r="K149" s="198"/>
      <c r="L149" s="68"/>
      <c r="M149" s="487" t="s">
        <v>60</v>
      </c>
      <c r="N149" s="487"/>
      <c r="O149" s="487"/>
      <c r="P149" s="69">
        <f>SUM(P150:P150)</f>
        <v>45200000</v>
      </c>
      <c r="Q149" s="55" t="s">
        <v>13</v>
      </c>
    </row>
    <row r="150" spans="1:17" ht="15.95" customHeight="1">
      <c r="A150" s="266"/>
      <c r="B150" s="349"/>
      <c r="C150" s="663"/>
      <c r="D150" s="656"/>
      <c r="E150" s="665"/>
      <c r="F150" s="600"/>
      <c r="G150" s="670"/>
      <c r="H150" s="672"/>
      <c r="I150" s="9" t="s">
        <v>477</v>
      </c>
      <c r="J150" s="2">
        <v>1808000</v>
      </c>
      <c r="K150" s="3" t="s">
        <v>13</v>
      </c>
      <c r="L150" s="4" t="s">
        <v>20</v>
      </c>
      <c r="M150" s="5">
        <v>25</v>
      </c>
      <c r="N150" s="5" t="s">
        <v>27</v>
      </c>
      <c r="O150" s="6" t="s">
        <v>19</v>
      </c>
      <c r="P150" s="2">
        <f>SUM(J150*M150)</f>
        <v>45200000</v>
      </c>
      <c r="Q150" s="7" t="s">
        <v>13</v>
      </c>
    </row>
    <row r="151" spans="1:17" ht="15.95" customHeight="1">
      <c r="A151" s="266"/>
      <c r="B151" s="62"/>
      <c r="C151" s="657" t="s">
        <v>475</v>
      </c>
      <c r="D151" s="660">
        <v>0</v>
      </c>
      <c r="E151" s="666">
        <f>P151/1000</f>
        <v>54000</v>
      </c>
      <c r="F151" s="350"/>
      <c r="G151" s="669">
        <f>E151-D151</f>
        <v>54000</v>
      </c>
      <c r="H151" s="673" t="s">
        <v>464</v>
      </c>
      <c r="I151" s="351"/>
      <c r="J151" s="198"/>
      <c r="K151" s="198"/>
      <c r="L151" s="198"/>
      <c r="M151" s="487" t="s">
        <v>473</v>
      </c>
      <c r="N151" s="487"/>
      <c r="O151" s="487"/>
      <c r="P151" s="54">
        <f>SUM(P152:P153)</f>
        <v>54000000</v>
      </c>
      <c r="Q151" s="55" t="s">
        <v>482</v>
      </c>
    </row>
    <row r="152" spans="1:17" ht="15.95" customHeight="1">
      <c r="A152" s="266"/>
      <c r="B152" s="62"/>
      <c r="C152" s="658"/>
      <c r="D152" s="661"/>
      <c r="E152" s="667"/>
      <c r="F152" s="352"/>
      <c r="G152" s="661"/>
      <c r="H152" s="674"/>
      <c r="I152" s="288" t="s">
        <v>480</v>
      </c>
      <c r="J152" s="10">
        <v>5000000</v>
      </c>
      <c r="K152" s="11" t="s">
        <v>13</v>
      </c>
      <c r="L152" s="12" t="s">
        <v>20</v>
      </c>
      <c r="M152" s="13">
        <v>10</v>
      </c>
      <c r="N152" s="13" t="s">
        <v>27</v>
      </c>
      <c r="O152" s="14" t="s">
        <v>19</v>
      </c>
      <c r="P152" s="10">
        <f>SUM(J152*M152)</f>
        <v>50000000</v>
      </c>
      <c r="Q152" s="1" t="s">
        <v>13</v>
      </c>
    </row>
    <row r="153" spans="1:17" ht="15.95" customHeight="1">
      <c r="A153" s="266"/>
      <c r="B153" s="62"/>
      <c r="C153" s="659"/>
      <c r="D153" s="662"/>
      <c r="E153" s="668"/>
      <c r="F153" s="352"/>
      <c r="G153" s="662"/>
      <c r="H153" s="675"/>
      <c r="I153" s="288" t="s">
        <v>481</v>
      </c>
      <c r="J153" s="10">
        <v>4000000</v>
      </c>
      <c r="K153" s="11" t="s">
        <v>13</v>
      </c>
      <c r="L153" s="12" t="s">
        <v>20</v>
      </c>
      <c r="M153" s="13">
        <v>1</v>
      </c>
      <c r="N153" s="13" t="s">
        <v>27</v>
      </c>
      <c r="O153" s="14" t="s">
        <v>19</v>
      </c>
      <c r="P153" s="10">
        <f>SUM(J153*M153)</f>
        <v>4000000</v>
      </c>
      <c r="Q153" s="1" t="s">
        <v>13</v>
      </c>
    </row>
    <row r="154" spans="1:17" ht="15.95" customHeight="1">
      <c r="A154" s="266"/>
      <c r="B154" s="62"/>
      <c r="C154" s="649" t="s">
        <v>137</v>
      </c>
      <c r="D154" s="585">
        <v>286908</v>
      </c>
      <c r="E154" s="562">
        <f>(P154/1000)</f>
        <v>75200</v>
      </c>
      <c r="F154" s="565">
        <v>83961</v>
      </c>
      <c r="G154" s="573">
        <f>E154-D154</f>
        <v>-211708</v>
      </c>
      <c r="H154" s="672">
        <f>G154/D154*100</f>
        <v>-73.789507437924357</v>
      </c>
      <c r="I154" s="309"/>
      <c r="J154" s="69"/>
      <c r="K154" s="198"/>
      <c r="L154" s="68"/>
      <c r="M154" s="487" t="s">
        <v>60</v>
      </c>
      <c r="N154" s="487"/>
      <c r="O154" s="487"/>
      <c r="P154" s="69">
        <f>SUM(P155:P158)</f>
        <v>75200000</v>
      </c>
      <c r="Q154" s="55" t="s">
        <v>13</v>
      </c>
    </row>
    <row r="155" spans="1:17" ht="15.95" customHeight="1">
      <c r="A155" s="266"/>
      <c r="B155" s="62"/>
      <c r="C155" s="650"/>
      <c r="D155" s="587"/>
      <c r="E155" s="563"/>
      <c r="F155" s="567"/>
      <c r="G155" s="575"/>
      <c r="H155" s="672"/>
      <c r="I155" s="297" t="s">
        <v>275</v>
      </c>
      <c r="J155" s="10">
        <v>25000000</v>
      </c>
      <c r="K155" s="11" t="s">
        <v>13</v>
      </c>
      <c r="L155" s="12" t="s">
        <v>20</v>
      </c>
      <c r="M155" s="13">
        <v>1</v>
      </c>
      <c r="N155" s="13" t="s">
        <v>27</v>
      </c>
      <c r="O155" s="14" t="s">
        <v>19</v>
      </c>
      <c r="P155" s="10">
        <f>SUM(J155*M155)</f>
        <v>25000000</v>
      </c>
      <c r="Q155" s="1" t="s">
        <v>13</v>
      </c>
    </row>
    <row r="156" spans="1:17" ht="15.95" customHeight="1">
      <c r="A156" s="266"/>
      <c r="B156" s="62"/>
      <c r="C156" s="650"/>
      <c r="D156" s="587"/>
      <c r="E156" s="563"/>
      <c r="F156" s="280"/>
      <c r="G156" s="575"/>
      <c r="H156" s="672"/>
      <c r="I156" s="285" t="s">
        <v>4</v>
      </c>
      <c r="J156" s="10">
        <v>15000000</v>
      </c>
      <c r="K156" s="11" t="s">
        <v>13</v>
      </c>
      <c r="L156" s="12" t="s">
        <v>20</v>
      </c>
      <c r="M156" s="13">
        <v>1</v>
      </c>
      <c r="N156" s="13" t="s">
        <v>27</v>
      </c>
      <c r="O156" s="14" t="s">
        <v>39</v>
      </c>
      <c r="P156" s="10">
        <f>J156*M156</f>
        <v>15000000</v>
      </c>
      <c r="Q156" s="1" t="s">
        <v>13</v>
      </c>
    </row>
    <row r="157" spans="1:17" ht="15.95" customHeight="1">
      <c r="A157" s="266"/>
      <c r="B157" s="62"/>
      <c r="C157" s="650"/>
      <c r="D157" s="587"/>
      <c r="E157" s="563"/>
      <c r="F157" s="280"/>
      <c r="G157" s="575"/>
      <c r="H157" s="672"/>
      <c r="I157" s="353" t="s">
        <v>2</v>
      </c>
      <c r="J157" s="10">
        <v>0</v>
      </c>
      <c r="K157" s="11" t="s">
        <v>13</v>
      </c>
      <c r="L157" s="12" t="s">
        <v>20</v>
      </c>
      <c r="M157" s="13">
        <v>1</v>
      </c>
      <c r="N157" s="13" t="s">
        <v>27</v>
      </c>
      <c r="O157" s="14" t="s">
        <v>39</v>
      </c>
      <c r="P157" s="10">
        <f>J157*M157</f>
        <v>0</v>
      </c>
      <c r="Q157" s="1" t="s">
        <v>13</v>
      </c>
    </row>
    <row r="158" spans="1:17" ht="15.95" customHeight="1">
      <c r="A158" s="266"/>
      <c r="B158" s="100"/>
      <c r="C158" s="651"/>
      <c r="D158" s="586"/>
      <c r="E158" s="564"/>
      <c r="F158" s="280"/>
      <c r="G158" s="574"/>
      <c r="H158" s="672"/>
      <c r="I158" s="354" t="s">
        <v>207</v>
      </c>
      <c r="J158" s="2">
        <v>35200000</v>
      </c>
      <c r="K158" s="3" t="s">
        <v>13</v>
      </c>
      <c r="L158" s="4" t="s">
        <v>20</v>
      </c>
      <c r="M158" s="5">
        <v>1</v>
      </c>
      <c r="N158" s="5" t="s">
        <v>27</v>
      </c>
      <c r="O158" s="6" t="s">
        <v>39</v>
      </c>
      <c r="P158" s="2">
        <f>J158*M158</f>
        <v>35200000</v>
      </c>
      <c r="Q158" s="7" t="s">
        <v>13</v>
      </c>
    </row>
    <row r="159" spans="1:17" ht="18.75" customHeight="1">
      <c r="A159" s="355" t="s">
        <v>67</v>
      </c>
      <c r="B159" s="356" t="s">
        <v>484</v>
      </c>
      <c r="C159" s="133" t="s">
        <v>43</v>
      </c>
      <c r="D159" s="324">
        <f>SUM(D160:D175)</f>
        <v>191523</v>
      </c>
      <c r="E159" s="324">
        <f>SUM(E160:E175)</f>
        <v>370260</v>
      </c>
      <c r="F159" s="357">
        <f>SUM(F160:F166)</f>
        <v>4163</v>
      </c>
      <c r="G159" s="326">
        <f>+E159-D159</f>
        <v>178737</v>
      </c>
      <c r="H159" s="339">
        <f>+G159/D159*100</f>
        <v>93.324039410410236</v>
      </c>
      <c r="I159" s="340"/>
      <c r="J159" s="204"/>
      <c r="K159" s="77"/>
      <c r="L159" s="205"/>
      <c r="M159" s="78"/>
      <c r="N159" s="78"/>
      <c r="O159" s="206"/>
      <c r="P159" s="204">
        <f>SUM(P160,P169,P176,P174)</f>
        <v>370260000</v>
      </c>
      <c r="Q159" s="136" t="s">
        <v>13</v>
      </c>
    </row>
    <row r="160" spans="1:17" ht="15.95" customHeight="1">
      <c r="A160" s="266"/>
      <c r="B160" s="332" t="s">
        <v>168</v>
      </c>
      <c r="C160" s="631" t="s">
        <v>383</v>
      </c>
      <c r="D160" s="585">
        <v>9533</v>
      </c>
      <c r="E160" s="562">
        <f>+P160/1000</f>
        <v>19660</v>
      </c>
      <c r="F160" s="565">
        <v>4163</v>
      </c>
      <c r="G160" s="573">
        <f>+E160-D160</f>
        <v>10127</v>
      </c>
      <c r="H160" s="579">
        <f>+G160/D160*100</f>
        <v>106.23098709745096</v>
      </c>
      <c r="I160" s="59"/>
      <c r="J160" s="69"/>
      <c r="K160" s="198"/>
      <c r="L160" s="68"/>
      <c r="M160" s="487" t="s">
        <v>60</v>
      </c>
      <c r="N160" s="487"/>
      <c r="O160" s="487"/>
      <c r="P160" s="69">
        <f>SUM(P161,P167,P168)</f>
        <v>19660000</v>
      </c>
      <c r="Q160" s="55" t="s">
        <v>13</v>
      </c>
    </row>
    <row r="161" spans="1:17" ht="15.95" customHeight="1">
      <c r="A161" s="266"/>
      <c r="B161" s="57"/>
      <c r="C161" s="632"/>
      <c r="D161" s="587"/>
      <c r="E161" s="563"/>
      <c r="F161" s="567"/>
      <c r="G161" s="575"/>
      <c r="H161" s="580"/>
      <c r="I161" s="358" t="s">
        <v>204</v>
      </c>
      <c r="J161" s="359"/>
      <c r="K161" s="360"/>
      <c r="L161" s="189"/>
      <c r="M161" s="188"/>
      <c r="N161" s="188"/>
      <c r="O161" s="190"/>
      <c r="P161" s="10">
        <f>SUM(P162:P166)</f>
        <v>16160000</v>
      </c>
      <c r="Q161" s="1" t="s">
        <v>13</v>
      </c>
    </row>
    <row r="162" spans="1:17" ht="15.95" customHeight="1">
      <c r="A162" s="266"/>
      <c r="B162" s="62"/>
      <c r="C162" s="632"/>
      <c r="D162" s="587"/>
      <c r="E162" s="563"/>
      <c r="F162" s="567"/>
      <c r="G162" s="575"/>
      <c r="H162" s="580"/>
      <c r="I162" s="64" t="s">
        <v>293</v>
      </c>
      <c r="J162" s="10">
        <v>100000</v>
      </c>
      <c r="K162" s="11" t="s">
        <v>13</v>
      </c>
      <c r="L162" s="12" t="s">
        <v>20</v>
      </c>
      <c r="M162" s="13">
        <v>2</v>
      </c>
      <c r="N162" s="13" t="s">
        <v>27</v>
      </c>
      <c r="O162" s="14" t="s">
        <v>19</v>
      </c>
      <c r="P162" s="10">
        <f t="shared" ref="P162:P167" si="8">SUM(J162*M162)</f>
        <v>200000</v>
      </c>
      <c r="Q162" s="1" t="s">
        <v>13</v>
      </c>
    </row>
    <row r="163" spans="1:17" ht="15.95" customHeight="1">
      <c r="A163" s="266"/>
      <c r="B163" s="62"/>
      <c r="C163" s="632"/>
      <c r="D163" s="587"/>
      <c r="E163" s="563"/>
      <c r="F163" s="567"/>
      <c r="G163" s="575"/>
      <c r="H163" s="580"/>
      <c r="I163" s="64" t="s">
        <v>285</v>
      </c>
      <c r="J163" s="10">
        <v>15000</v>
      </c>
      <c r="K163" s="11" t="s">
        <v>13</v>
      </c>
      <c r="L163" s="12" t="s">
        <v>20</v>
      </c>
      <c r="M163" s="13">
        <v>60</v>
      </c>
      <c r="N163" s="13" t="s">
        <v>72</v>
      </c>
      <c r="O163" s="14" t="s">
        <v>19</v>
      </c>
      <c r="P163" s="10">
        <f t="shared" si="8"/>
        <v>900000</v>
      </c>
      <c r="Q163" s="1" t="s">
        <v>13</v>
      </c>
    </row>
    <row r="164" spans="1:17" ht="15.95" customHeight="1">
      <c r="A164" s="266"/>
      <c r="B164" s="62"/>
      <c r="C164" s="632"/>
      <c r="D164" s="587"/>
      <c r="E164" s="563"/>
      <c r="F164" s="567"/>
      <c r="G164" s="575"/>
      <c r="H164" s="580"/>
      <c r="I164" s="64" t="s">
        <v>395</v>
      </c>
      <c r="J164" s="10">
        <v>12560000</v>
      </c>
      <c r="K164" s="11" t="s">
        <v>13</v>
      </c>
      <c r="L164" s="12" t="s">
        <v>20</v>
      </c>
      <c r="M164" s="13">
        <v>1</v>
      </c>
      <c r="N164" s="13" t="s">
        <v>27</v>
      </c>
      <c r="O164" s="14" t="s">
        <v>19</v>
      </c>
      <c r="P164" s="10">
        <f t="shared" si="8"/>
        <v>12560000</v>
      </c>
      <c r="Q164" s="1" t="s">
        <v>13</v>
      </c>
    </row>
    <row r="165" spans="1:17" ht="15.95" customHeight="1">
      <c r="A165" s="330"/>
      <c r="B165" s="361"/>
      <c r="C165" s="632"/>
      <c r="D165" s="587"/>
      <c r="E165" s="563"/>
      <c r="F165" s="567"/>
      <c r="G165" s="575"/>
      <c r="H165" s="580"/>
      <c r="I165" s="312" t="s">
        <v>426</v>
      </c>
      <c r="J165" s="10">
        <v>200000</v>
      </c>
      <c r="K165" s="11" t="s">
        <v>13</v>
      </c>
      <c r="L165" s="12" t="s">
        <v>20</v>
      </c>
      <c r="M165" s="13">
        <v>2</v>
      </c>
      <c r="N165" s="13" t="s">
        <v>27</v>
      </c>
      <c r="O165" s="14"/>
      <c r="P165" s="10">
        <f t="shared" si="8"/>
        <v>400000</v>
      </c>
      <c r="Q165" s="1" t="s">
        <v>13</v>
      </c>
    </row>
    <row r="166" spans="1:17" ht="15.95" customHeight="1">
      <c r="A166" s="266"/>
      <c r="B166" s="62"/>
      <c r="C166" s="632"/>
      <c r="D166" s="587"/>
      <c r="E166" s="563"/>
      <c r="F166" s="567"/>
      <c r="G166" s="575"/>
      <c r="H166" s="580"/>
      <c r="I166" s="8" t="s">
        <v>406</v>
      </c>
      <c r="J166" s="10">
        <v>210000</v>
      </c>
      <c r="K166" s="11" t="s">
        <v>13</v>
      </c>
      <c r="L166" s="12" t="s">
        <v>20</v>
      </c>
      <c r="M166" s="13">
        <v>10</v>
      </c>
      <c r="N166" s="13" t="s">
        <v>27</v>
      </c>
      <c r="O166" s="13"/>
      <c r="P166" s="10">
        <f t="shared" si="8"/>
        <v>2100000</v>
      </c>
      <c r="Q166" s="1" t="s">
        <v>13</v>
      </c>
    </row>
    <row r="167" spans="1:17" ht="15.75" customHeight="1">
      <c r="A167" s="266"/>
      <c r="B167" s="62"/>
      <c r="C167" s="632"/>
      <c r="D167" s="587"/>
      <c r="E167" s="563"/>
      <c r="F167" s="277"/>
      <c r="G167" s="575"/>
      <c r="H167" s="580"/>
      <c r="I167" s="362" t="s">
        <v>217</v>
      </c>
      <c r="J167" s="10">
        <v>500000</v>
      </c>
      <c r="K167" s="11" t="s">
        <v>13</v>
      </c>
      <c r="L167" s="12" t="s">
        <v>20</v>
      </c>
      <c r="M167" s="13">
        <v>1</v>
      </c>
      <c r="N167" s="13" t="s">
        <v>27</v>
      </c>
      <c r="O167" s="13"/>
      <c r="P167" s="10">
        <f t="shared" si="8"/>
        <v>500000</v>
      </c>
      <c r="Q167" s="1" t="s">
        <v>13</v>
      </c>
    </row>
    <row r="168" spans="1:17" ht="15.75" customHeight="1">
      <c r="A168" s="363"/>
      <c r="B168" s="62"/>
      <c r="C168" s="634"/>
      <c r="D168" s="586"/>
      <c r="E168" s="564"/>
      <c r="F168" s="277"/>
      <c r="G168" s="574"/>
      <c r="H168" s="581"/>
      <c r="I168" s="362" t="s">
        <v>441</v>
      </c>
      <c r="J168" s="2">
        <v>200000</v>
      </c>
      <c r="K168" s="3" t="s">
        <v>13</v>
      </c>
      <c r="L168" s="4" t="s">
        <v>20</v>
      </c>
      <c r="M168" s="5">
        <v>15</v>
      </c>
      <c r="N168" s="5" t="s">
        <v>27</v>
      </c>
      <c r="O168" s="5"/>
      <c r="P168" s="2">
        <f>SUM(J168*M168)</f>
        <v>3000000</v>
      </c>
      <c r="Q168" s="1" t="s">
        <v>13</v>
      </c>
    </row>
    <row r="169" spans="1:17" ht="15.95" customHeight="1">
      <c r="A169" s="363"/>
      <c r="B169" s="361"/>
      <c r="C169" s="663" t="s">
        <v>272</v>
      </c>
      <c r="D169" s="656">
        <v>31990</v>
      </c>
      <c r="E169" s="665">
        <f>P169/1000</f>
        <v>200600</v>
      </c>
      <c r="F169" s="600">
        <v>80151</v>
      </c>
      <c r="G169" s="670">
        <f>+E169-D169</f>
        <v>168610</v>
      </c>
      <c r="H169" s="672">
        <f>+G169/D169*100</f>
        <v>527.0709596748984</v>
      </c>
      <c r="I169" s="59"/>
      <c r="J169" s="69"/>
      <c r="K169" s="198"/>
      <c r="L169" s="68"/>
      <c r="M169" s="487" t="s">
        <v>60</v>
      </c>
      <c r="N169" s="487"/>
      <c r="O169" s="487"/>
      <c r="P169" s="69">
        <f>SUM(P170:P173)</f>
        <v>200600000</v>
      </c>
      <c r="Q169" s="55" t="s">
        <v>13</v>
      </c>
    </row>
    <row r="170" spans="1:17" ht="15.95" customHeight="1">
      <c r="A170" s="266"/>
      <c r="B170" s="361"/>
      <c r="C170" s="663"/>
      <c r="D170" s="656"/>
      <c r="E170" s="665"/>
      <c r="F170" s="600"/>
      <c r="G170" s="670"/>
      <c r="H170" s="672"/>
      <c r="I170" s="364" t="s">
        <v>399</v>
      </c>
      <c r="J170" s="10">
        <v>500000</v>
      </c>
      <c r="K170" s="11" t="s">
        <v>13</v>
      </c>
      <c r="L170" s="12" t="s">
        <v>20</v>
      </c>
      <c r="M170" s="13">
        <v>1</v>
      </c>
      <c r="N170" s="13" t="s">
        <v>27</v>
      </c>
      <c r="O170" s="14" t="s">
        <v>19</v>
      </c>
      <c r="P170" s="10">
        <f>SUM(J170*M170)</f>
        <v>500000</v>
      </c>
      <c r="Q170" s="1" t="s">
        <v>13</v>
      </c>
    </row>
    <row r="171" spans="1:17" ht="15.95" customHeight="1">
      <c r="A171" s="266"/>
      <c r="B171" s="62"/>
      <c r="C171" s="663"/>
      <c r="D171" s="656"/>
      <c r="E171" s="665"/>
      <c r="F171" s="600"/>
      <c r="G171" s="670"/>
      <c r="H171" s="672"/>
      <c r="I171" s="297" t="s">
        <v>375</v>
      </c>
      <c r="J171" s="10">
        <v>100000000</v>
      </c>
      <c r="K171" s="11" t="s">
        <v>13</v>
      </c>
      <c r="L171" s="12" t="s">
        <v>20</v>
      </c>
      <c r="M171" s="13">
        <v>1</v>
      </c>
      <c r="N171" s="13" t="s">
        <v>27</v>
      </c>
      <c r="O171" s="14" t="s">
        <v>19</v>
      </c>
      <c r="P171" s="10">
        <f>SUM(J171*M171)</f>
        <v>100000000</v>
      </c>
      <c r="Q171" s="1" t="s">
        <v>13</v>
      </c>
    </row>
    <row r="172" spans="1:17" ht="15.95" customHeight="1">
      <c r="A172" s="266"/>
      <c r="B172" s="62"/>
      <c r="C172" s="663"/>
      <c r="D172" s="656"/>
      <c r="E172" s="665"/>
      <c r="F172" s="600"/>
      <c r="G172" s="670"/>
      <c r="H172" s="672"/>
      <c r="I172" s="297" t="s">
        <v>363</v>
      </c>
      <c r="J172" s="10">
        <v>10000000</v>
      </c>
      <c r="K172" s="11" t="s">
        <v>13</v>
      </c>
      <c r="L172" s="12" t="s">
        <v>20</v>
      </c>
      <c r="M172" s="13">
        <v>1</v>
      </c>
      <c r="N172" s="13" t="s">
        <v>27</v>
      </c>
      <c r="O172" s="14" t="s">
        <v>19</v>
      </c>
      <c r="P172" s="10">
        <f>SUM(J172*M172)</f>
        <v>10000000</v>
      </c>
      <c r="Q172" s="1" t="s">
        <v>13</v>
      </c>
    </row>
    <row r="173" spans="1:17" ht="15.95" customHeight="1">
      <c r="A173" s="266"/>
      <c r="B173" s="62"/>
      <c r="C173" s="663"/>
      <c r="D173" s="656"/>
      <c r="E173" s="665"/>
      <c r="F173" s="600"/>
      <c r="G173" s="670"/>
      <c r="H173" s="568"/>
      <c r="I173" s="365" t="s">
        <v>227</v>
      </c>
      <c r="J173" s="2">
        <v>90100000</v>
      </c>
      <c r="K173" s="3" t="s">
        <v>13</v>
      </c>
      <c r="L173" s="4" t="s">
        <v>20</v>
      </c>
      <c r="M173" s="5">
        <v>1</v>
      </c>
      <c r="N173" s="5" t="s">
        <v>27</v>
      </c>
      <c r="O173" s="6" t="s">
        <v>19</v>
      </c>
      <c r="P173" s="2">
        <f>SUM(J173*M173)</f>
        <v>90100000</v>
      </c>
      <c r="Q173" s="7" t="s">
        <v>13</v>
      </c>
    </row>
    <row r="174" spans="1:17" ht="15.95" customHeight="1">
      <c r="A174" s="330"/>
      <c r="B174" s="57"/>
      <c r="C174" s="663" t="s">
        <v>366</v>
      </c>
      <c r="D174" s="656">
        <v>150000</v>
      </c>
      <c r="E174" s="665">
        <f>+P174/1000</f>
        <v>150000</v>
      </c>
      <c r="F174" s="357"/>
      <c r="G174" s="671">
        <f>+E174-D174</f>
        <v>0</v>
      </c>
      <c r="H174" s="568">
        <f>+G174/D174*100</f>
        <v>0</v>
      </c>
      <c r="I174" s="286"/>
      <c r="J174" s="69"/>
      <c r="K174" s="198"/>
      <c r="L174" s="68"/>
      <c r="M174" s="487" t="s">
        <v>60</v>
      </c>
      <c r="N174" s="487"/>
      <c r="O174" s="487"/>
      <c r="P174" s="69">
        <f>SUM(P175:P175)</f>
        <v>150000000</v>
      </c>
      <c r="Q174" s="55" t="s">
        <v>13</v>
      </c>
    </row>
    <row r="175" spans="1:17" ht="15.95" customHeight="1">
      <c r="A175" s="355"/>
      <c r="B175" s="57"/>
      <c r="C175" s="663"/>
      <c r="D175" s="656"/>
      <c r="E175" s="665"/>
      <c r="F175" s="357"/>
      <c r="G175" s="671"/>
      <c r="H175" s="569"/>
      <c r="I175" s="139" t="s">
        <v>366</v>
      </c>
      <c r="J175" s="89">
        <v>12500000</v>
      </c>
      <c r="K175" s="145" t="s">
        <v>13</v>
      </c>
      <c r="L175" s="91" t="s">
        <v>20</v>
      </c>
      <c r="M175" s="90">
        <v>12</v>
      </c>
      <c r="N175" s="90" t="s">
        <v>27</v>
      </c>
      <c r="O175" s="92" t="s">
        <v>19</v>
      </c>
      <c r="P175" s="89">
        <f>J175*M175</f>
        <v>150000000</v>
      </c>
      <c r="Q175" s="1" t="s">
        <v>13</v>
      </c>
    </row>
    <row r="176" spans="1:17" ht="20.100000000000001" customHeight="1">
      <c r="A176" s="330"/>
      <c r="B176" s="366" t="s">
        <v>47</v>
      </c>
      <c r="C176" s="208" t="s">
        <v>94</v>
      </c>
      <c r="D176" s="367">
        <f>SUM(D177:D177)</f>
        <v>13500</v>
      </c>
      <c r="E176" s="368">
        <f>SUM(E177:E177)</f>
        <v>0</v>
      </c>
      <c r="F176" s="369">
        <f>SUM(F177:F177)</f>
        <v>17389</v>
      </c>
      <c r="G176" s="326">
        <f t="shared" ref="G176:G190" si="9">+E176-D176</f>
        <v>-13500</v>
      </c>
      <c r="H176" s="327">
        <f>G176/D176*100</f>
        <v>-100</v>
      </c>
      <c r="I176" s="370" t="s">
        <v>10</v>
      </c>
      <c r="J176" s="204"/>
      <c r="K176" s="77"/>
      <c r="L176" s="77"/>
      <c r="M176" s="517"/>
      <c r="N176" s="517"/>
      <c r="O176" s="517"/>
      <c r="P176" s="135">
        <f>P177</f>
        <v>0</v>
      </c>
      <c r="Q176" s="136" t="s">
        <v>13</v>
      </c>
    </row>
    <row r="177" spans="1:17" ht="15.95" customHeight="1">
      <c r="A177" s="266"/>
      <c r="B177" s="361" t="s">
        <v>168</v>
      </c>
      <c r="C177" s="631" t="s">
        <v>351</v>
      </c>
      <c r="D177" s="619">
        <v>13500</v>
      </c>
      <c r="E177" s="582">
        <f>+P177/1000</f>
        <v>0</v>
      </c>
      <c r="F177" s="371">
        <v>17389</v>
      </c>
      <c r="G177" s="573">
        <f t="shared" si="9"/>
        <v>-13500</v>
      </c>
      <c r="H177" s="579">
        <f>+G177/D177*100</f>
        <v>-100</v>
      </c>
      <c r="I177" s="282"/>
      <c r="J177" s="10"/>
      <c r="K177" s="11"/>
      <c r="L177" s="12"/>
      <c r="M177" s="487" t="s">
        <v>510</v>
      </c>
      <c r="N177" s="487"/>
      <c r="O177" s="487"/>
      <c r="P177" s="10">
        <f>SUM(P178:P185)</f>
        <v>0</v>
      </c>
      <c r="Q177" s="1" t="s">
        <v>13</v>
      </c>
    </row>
    <row r="178" spans="1:17" ht="15.95" customHeight="1">
      <c r="A178" s="363"/>
      <c r="B178" s="361"/>
      <c r="C178" s="632"/>
      <c r="D178" s="620"/>
      <c r="E178" s="584"/>
      <c r="F178" s="371"/>
      <c r="G178" s="575"/>
      <c r="H178" s="580"/>
      <c r="I178" s="8" t="s">
        <v>502</v>
      </c>
      <c r="J178" s="10">
        <v>0</v>
      </c>
      <c r="K178" s="11" t="s">
        <v>13</v>
      </c>
      <c r="L178" s="12" t="s">
        <v>20</v>
      </c>
      <c r="M178" s="13">
        <v>1</v>
      </c>
      <c r="N178" s="13" t="s">
        <v>27</v>
      </c>
      <c r="O178" s="14" t="s">
        <v>19</v>
      </c>
      <c r="P178" s="10">
        <f t="shared" ref="P178" si="10">SUM(J178*M178)</f>
        <v>0</v>
      </c>
      <c r="Q178" s="1" t="s">
        <v>13</v>
      </c>
    </row>
    <row r="179" spans="1:17" ht="15.95" customHeight="1">
      <c r="A179" s="363"/>
      <c r="B179" s="361"/>
      <c r="C179" s="632"/>
      <c r="D179" s="620"/>
      <c r="E179" s="584"/>
      <c r="F179" s="371"/>
      <c r="G179" s="575"/>
      <c r="H179" s="580"/>
      <c r="I179" s="8" t="s">
        <v>503</v>
      </c>
      <c r="J179" s="10">
        <v>0</v>
      </c>
      <c r="K179" s="11" t="s">
        <v>13</v>
      </c>
      <c r="L179" s="12" t="s">
        <v>20</v>
      </c>
      <c r="M179" s="13">
        <v>1</v>
      </c>
      <c r="N179" s="13" t="s">
        <v>27</v>
      </c>
      <c r="O179" s="14" t="s">
        <v>19</v>
      </c>
      <c r="P179" s="10">
        <f t="shared" ref="P179:P185" si="11">SUM(J179*M179)</f>
        <v>0</v>
      </c>
      <c r="Q179" s="1" t="s">
        <v>13</v>
      </c>
    </row>
    <row r="180" spans="1:17" ht="15.95" customHeight="1">
      <c r="A180" s="363"/>
      <c r="B180" s="361"/>
      <c r="C180" s="632"/>
      <c r="D180" s="620"/>
      <c r="E180" s="584"/>
      <c r="F180" s="371"/>
      <c r="G180" s="575"/>
      <c r="H180" s="580"/>
      <c r="I180" s="8" t="s">
        <v>504</v>
      </c>
      <c r="J180" s="10">
        <v>0</v>
      </c>
      <c r="K180" s="11" t="s">
        <v>13</v>
      </c>
      <c r="L180" s="12" t="s">
        <v>20</v>
      </c>
      <c r="M180" s="13">
        <v>1</v>
      </c>
      <c r="N180" s="13" t="s">
        <v>27</v>
      </c>
      <c r="O180" s="14" t="s">
        <v>19</v>
      </c>
      <c r="P180" s="10">
        <f t="shared" si="11"/>
        <v>0</v>
      </c>
      <c r="Q180" s="1" t="s">
        <v>13</v>
      </c>
    </row>
    <row r="181" spans="1:17" ht="15.95" customHeight="1">
      <c r="A181" s="363"/>
      <c r="B181" s="361"/>
      <c r="C181" s="632"/>
      <c r="D181" s="620"/>
      <c r="E181" s="584"/>
      <c r="F181" s="371"/>
      <c r="G181" s="575"/>
      <c r="H181" s="580"/>
      <c r="I181" s="8" t="s">
        <v>505</v>
      </c>
      <c r="J181" s="10">
        <v>0</v>
      </c>
      <c r="K181" s="11" t="s">
        <v>13</v>
      </c>
      <c r="L181" s="12" t="s">
        <v>20</v>
      </c>
      <c r="M181" s="13">
        <v>1</v>
      </c>
      <c r="N181" s="13" t="s">
        <v>27</v>
      </c>
      <c r="O181" s="14" t="s">
        <v>19</v>
      </c>
      <c r="P181" s="10">
        <f t="shared" si="11"/>
        <v>0</v>
      </c>
      <c r="Q181" s="1" t="s">
        <v>13</v>
      </c>
    </row>
    <row r="182" spans="1:17" ht="15.95" customHeight="1">
      <c r="A182" s="363"/>
      <c r="B182" s="361"/>
      <c r="C182" s="632"/>
      <c r="D182" s="620"/>
      <c r="E182" s="584"/>
      <c r="F182" s="371"/>
      <c r="G182" s="575"/>
      <c r="H182" s="580"/>
      <c r="I182" s="8" t="s">
        <v>506</v>
      </c>
      <c r="J182" s="10">
        <v>0</v>
      </c>
      <c r="K182" s="11" t="s">
        <v>13</v>
      </c>
      <c r="L182" s="12" t="s">
        <v>20</v>
      </c>
      <c r="M182" s="13">
        <v>1</v>
      </c>
      <c r="N182" s="13" t="s">
        <v>27</v>
      </c>
      <c r="O182" s="14" t="s">
        <v>19</v>
      </c>
      <c r="P182" s="10">
        <f t="shared" si="11"/>
        <v>0</v>
      </c>
      <c r="Q182" s="1" t="s">
        <v>13</v>
      </c>
    </row>
    <row r="183" spans="1:17" ht="15.95" customHeight="1">
      <c r="A183" s="363"/>
      <c r="B183" s="361"/>
      <c r="C183" s="632"/>
      <c r="D183" s="620"/>
      <c r="E183" s="584"/>
      <c r="F183" s="371"/>
      <c r="G183" s="575"/>
      <c r="H183" s="580"/>
      <c r="I183" s="8" t="s">
        <v>507</v>
      </c>
      <c r="J183" s="10">
        <v>0</v>
      </c>
      <c r="K183" s="11" t="s">
        <v>13</v>
      </c>
      <c r="L183" s="12" t="s">
        <v>20</v>
      </c>
      <c r="M183" s="13">
        <v>1</v>
      </c>
      <c r="N183" s="13" t="s">
        <v>27</v>
      </c>
      <c r="O183" s="14" t="s">
        <v>19</v>
      </c>
      <c r="P183" s="10">
        <f t="shared" si="11"/>
        <v>0</v>
      </c>
      <c r="Q183" s="1" t="s">
        <v>13</v>
      </c>
    </row>
    <row r="184" spans="1:17" ht="15.95" customHeight="1">
      <c r="A184" s="363"/>
      <c r="B184" s="361"/>
      <c r="C184" s="632"/>
      <c r="D184" s="620"/>
      <c r="E184" s="584"/>
      <c r="F184" s="371"/>
      <c r="G184" s="575"/>
      <c r="H184" s="580"/>
      <c r="I184" s="8" t="s">
        <v>508</v>
      </c>
      <c r="J184" s="10">
        <v>0</v>
      </c>
      <c r="K184" s="11" t="s">
        <v>13</v>
      </c>
      <c r="L184" s="12" t="s">
        <v>20</v>
      </c>
      <c r="M184" s="13">
        <v>1</v>
      </c>
      <c r="N184" s="13" t="s">
        <v>27</v>
      </c>
      <c r="O184" s="14" t="s">
        <v>19</v>
      </c>
      <c r="P184" s="10">
        <f t="shared" si="11"/>
        <v>0</v>
      </c>
      <c r="Q184" s="1" t="s">
        <v>13</v>
      </c>
    </row>
    <row r="185" spans="1:17" ht="15.95" customHeight="1">
      <c r="A185" s="363"/>
      <c r="B185" s="361"/>
      <c r="C185" s="634"/>
      <c r="D185" s="621"/>
      <c r="E185" s="583"/>
      <c r="F185" s="371"/>
      <c r="G185" s="574"/>
      <c r="H185" s="581"/>
      <c r="I185" s="9" t="s">
        <v>509</v>
      </c>
      <c r="J185" s="2">
        <v>0</v>
      </c>
      <c r="K185" s="3" t="s">
        <v>13</v>
      </c>
      <c r="L185" s="4" t="s">
        <v>20</v>
      </c>
      <c r="M185" s="13">
        <v>1</v>
      </c>
      <c r="N185" s="5" t="s">
        <v>27</v>
      </c>
      <c r="O185" s="6" t="s">
        <v>19</v>
      </c>
      <c r="P185" s="2">
        <f t="shared" si="11"/>
        <v>0</v>
      </c>
      <c r="Q185" s="7" t="s">
        <v>13</v>
      </c>
    </row>
    <row r="186" spans="1:17" ht="15.95" customHeight="1">
      <c r="A186" s="363"/>
      <c r="B186" s="361"/>
      <c r="C186" s="631" t="s">
        <v>266</v>
      </c>
      <c r="D186" s="619">
        <v>0</v>
      </c>
      <c r="E186" s="582">
        <f>+P187/1000</f>
        <v>0</v>
      </c>
      <c r="F186" s="371"/>
      <c r="G186" s="573">
        <f>+E186-D186</f>
        <v>0</v>
      </c>
      <c r="H186" s="579">
        <v>0</v>
      </c>
      <c r="I186" s="282"/>
      <c r="J186" s="69"/>
      <c r="K186" s="198"/>
      <c r="L186" s="68"/>
      <c r="M186" s="487" t="s">
        <v>510</v>
      </c>
      <c r="N186" s="487"/>
      <c r="O186" s="487"/>
      <c r="P186" s="69"/>
      <c r="Q186" s="55" t="s">
        <v>511</v>
      </c>
    </row>
    <row r="187" spans="1:17" ht="15.95" customHeight="1">
      <c r="A187" s="363"/>
      <c r="B187" s="372"/>
      <c r="C187" s="634"/>
      <c r="D187" s="621"/>
      <c r="E187" s="583"/>
      <c r="F187" s="373"/>
      <c r="G187" s="574"/>
      <c r="H187" s="581"/>
      <c r="I187" s="9" t="s">
        <v>512</v>
      </c>
      <c r="J187" s="2">
        <v>0</v>
      </c>
      <c r="K187" s="3" t="s">
        <v>13</v>
      </c>
      <c r="L187" s="4" t="s">
        <v>20</v>
      </c>
      <c r="M187" s="5">
        <v>1</v>
      </c>
      <c r="N187" s="5" t="s">
        <v>27</v>
      </c>
      <c r="O187" s="6" t="s">
        <v>19</v>
      </c>
      <c r="P187" s="2">
        <f>SUM(J187*M187)</f>
        <v>0</v>
      </c>
      <c r="Q187" s="7" t="s">
        <v>13</v>
      </c>
    </row>
    <row r="188" spans="1:17" ht="20.100000000000001" customHeight="1">
      <c r="A188" s="374" t="s">
        <v>513</v>
      </c>
      <c r="B188" s="45" t="s">
        <v>79</v>
      </c>
      <c r="C188" s="46" t="s">
        <v>43</v>
      </c>
      <c r="D188" s="375">
        <f>+D189+D199</f>
        <v>3573</v>
      </c>
      <c r="E188" s="376">
        <f>SUM(E189:E200)</f>
        <v>53140</v>
      </c>
      <c r="F188" s="275" t="e">
        <f>+#REF!+F189+#REF!+#REF!+F199</f>
        <v>#REF!</v>
      </c>
      <c r="G188" s="377">
        <f t="shared" si="9"/>
        <v>49567</v>
      </c>
      <c r="H188" s="378">
        <f>+G188/D188*100</f>
        <v>1387.2656031346207</v>
      </c>
      <c r="I188" s="286"/>
      <c r="J188" s="60"/>
      <c r="K188" s="198"/>
      <c r="L188" s="68"/>
      <c r="M188" s="61"/>
      <c r="N188" s="61"/>
      <c r="O188" s="210"/>
      <c r="P188" s="60">
        <f>SUM(P189,P195,P199)</f>
        <v>53140000</v>
      </c>
      <c r="Q188" s="55" t="s">
        <v>13</v>
      </c>
    </row>
    <row r="189" spans="1:17" ht="15.95" customHeight="1">
      <c r="A189" s="266"/>
      <c r="B189" s="62"/>
      <c r="C189" s="488" t="s">
        <v>106</v>
      </c>
      <c r="D189" s="585">
        <v>3573</v>
      </c>
      <c r="E189" s="562">
        <v>36140</v>
      </c>
      <c r="F189" s="565">
        <v>14521</v>
      </c>
      <c r="G189" s="573">
        <f t="shared" si="9"/>
        <v>32567</v>
      </c>
      <c r="H189" s="568">
        <f>+G189/D189*100</f>
        <v>911.47495102155051</v>
      </c>
      <c r="I189" s="286"/>
      <c r="J189" s="69"/>
      <c r="K189" s="198"/>
      <c r="L189" s="68"/>
      <c r="M189" s="487" t="s">
        <v>60</v>
      </c>
      <c r="N189" s="487"/>
      <c r="O189" s="487"/>
      <c r="P189" s="69">
        <v>36140000</v>
      </c>
      <c r="Q189" s="55" t="s">
        <v>13</v>
      </c>
    </row>
    <row r="190" spans="1:17" ht="15.95" customHeight="1">
      <c r="A190" s="266"/>
      <c r="B190" s="62"/>
      <c r="C190" s="509"/>
      <c r="D190" s="587"/>
      <c r="E190" s="563"/>
      <c r="F190" s="567"/>
      <c r="G190" s="575">
        <f t="shared" si="9"/>
        <v>0</v>
      </c>
      <c r="H190" s="569" t="e">
        <f>+G190/D190*100</f>
        <v>#DIV/0!</v>
      </c>
      <c r="I190" s="333" t="s">
        <v>252</v>
      </c>
      <c r="J190" s="89">
        <v>3000000</v>
      </c>
      <c r="K190" s="145" t="s">
        <v>13</v>
      </c>
      <c r="L190" s="91" t="s">
        <v>20</v>
      </c>
      <c r="M190" s="90">
        <v>1</v>
      </c>
      <c r="N190" s="13" t="s">
        <v>27</v>
      </c>
      <c r="O190" s="14" t="s">
        <v>19</v>
      </c>
      <c r="P190" s="10">
        <f>SUM(J190*M190)</f>
        <v>3000000</v>
      </c>
      <c r="Q190" s="1" t="s">
        <v>13</v>
      </c>
    </row>
    <row r="191" spans="1:17" ht="15.95" customHeight="1">
      <c r="A191" s="266"/>
      <c r="B191" s="62"/>
      <c r="C191" s="509"/>
      <c r="D191" s="587"/>
      <c r="E191" s="563"/>
      <c r="F191" s="567"/>
      <c r="G191" s="575"/>
      <c r="H191" s="569"/>
      <c r="I191" s="333" t="s">
        <v>101</v>
      </c>
      <c r="J191" s="89">
        <v>2000000</v>
      </c>
      <c r="K191" s="145" t="s">
        <v>13</v>
      </c>
      <c r="L191" s="91" t="s">
        <v>20</v>
      </c>
      <c r="M191" s="90">
        <v>1</v>
      </c>
      <c r="N191" s="13" t="s">
        <v>493</v>
      </c>
      <c r="O191" s="13" t="s">
        <v>19</v>
      </c>
      <c r="P191" s="10">
        <f>SUM(J191*M191)</f>
        <v>2000000</v>
      </c>
      <c r="Q191" s="1" t="s">
        <v>13</v>
      </c>
    </row>
    <row r="192" spans="1:17" ht="15.95" customHeight="1">
      <c r="A192" s="266"/>
      <c r="B192" s="62"/>
      <c r="C192" s="509"/>
      <c r="D192" s="587"/>
      <c r="E192" s="563"/>
      <c r="F192" s="567"/>
      <c r="G192" s="575"/>
      <c r="H192" s="569"/>
      <c r="I192" s="333" t="s">
        <v>107</v>
      </c>
      <c r="J192" s="89">
        <v>1800000</v>
      </c>
      <c r="K192" s="145" t="s">
        <v>13</v>
      </c>
      <c r="L192" s="91" t="s">
        <v>20</v>
      </c>
      <c r="M192" s="90">
        <v>1</v>
      </c>
      <c r="N192" s="13" t="s">
        <v>493</v>
      </c>
      <c r="O192" s="14" t="s">
        <v>19</v>
      </c>
      <c r="P192" s="10">
        <f>SUM(J192*M192)</f>
        <v>1800000</v>
      </c>
      <c r="Q192" s="1" t="s">
        <v>13</v>
      </c>
    </row>
    <row r="193" spans="1:17" ht="15.95" customHeight="1">
      <c r="A193" s="266"/>
      <c r="B193" s="62"/>
      <c r="C193" s="509"/>
      <c r="D193" s="587"/>
      <c r="E193" s="563"/>
      <c r="F193" s="567"/>
      <c r="G193" s="575"/>
      <c r="H193" s="569"/>
      <c r="I193" s="333" t="s">
        <v>112</v>
      </c>
      <c r="J193" s="89">
        <v>5280000</v>
      </c>
      <c r="K193" s="145" t="s">
        <v>13</v>
      </c>
      <c r="L193" s="91" t="s">
        <v>20</v>
      </c>
      <c r="M193" s="90">
        <v>1</v>
      </c>
      <c r="N193" s="13" t="s">
        <v>27</v>
      </c>
      <c r="O193" s="14" t="s">
        <v>19</v>
      </c>
      <c r="P193" s="10">
        <f>SUM(J193*M193)</f>
        <v>5280000</v>
      </c>
      <c r="Q193" s="1" t="s">
        <v>13</v>
      </c>
    </row>
    <row r="194" spans="1:17" ht="15.95" customHeight="1">
      <c r="A194" s="266"/>
      <c r="B194" s="62"/>
      <c r="C194" s="509"/>
      <c r="D194" s="587"/>
      <c r="E194" s="563"/>
      <c r="F194" s="567"/>
      <c r="G194" s="575"/>
      <c r="H194" s="569"/>
      <c r="I194" s="333" t="s">
        <v>233</v>
      </c>
      <c r="J194" s="89">
        <v>3650000</v>
      </c>
      <c r="K194" s="145" t="s">
        <v>13</v>
      </c>
      <c r="L194" s="91" t="s">
        <v>20</v>
      </c>
      <c r="M194" s="90">
        <v>1</v>
      </c>
      <c r="N194" s="13" t="s">
        <v>16</v>
      </c>
      <c r="O194" s="14" t="s">
        <v>19</v>
      </c>
      <c r="P194" s="10">
        <v>3650000</v>
      </c>
      <c r="Q194" s="1" t="s">
        <v>13</v>
      </c>
    </row>
    <row r="195" spans="1:17" ht="15.95" customHeight="1">
      <c r="A195" s="266"/>
      <c r="B195" s="62"/>
      <c r="C195" s="642" t="s">
        <v>488</v>
      </c>
      <c r="D195" s="585">
        <v>0</v>
      </c>
      <c r="E195" s="562">
        <f>P195/1000</f>
        <v>17000</v>
      </c>
      <c r="F195" s="275"/>
      <c r="G195" s="576">
        <f>E195-D195</f>
        <v>17000</v>
      </c>
      <c r="H195" s="579" t="s">
        <v>489</v>
      </c>
      <c r="I195" s="379"/>
      <c r="J195" s="168"/>
      <c r="K195" s="380"/>
      <c r="L195" s="381"/>
      <c r="M195" s="500" t="s">
        <v>473</v>
      </c>
      <c r="N195" s="500"/>
      <c r="O195" s="500"/>
      <c r="P195" s="69">
        <f>SUM(P196:P198)</f>
        <v>17000000</v>
      </c>
      <c r="Q195" s="55" t="s">
        <v>482</v>
      </c>
    </row>
    <row r="196" spans="1:17" ht="15.95" customHeight="1">
      <c r="A196" s="266"/>
      <c r="B196" s="62"/>
      <c r="C196" s="650"/>
      <c r="D196" s="587"/>
      <c r="E196" s="563"/>
      <c r="F196" s="277"/>
      <c r="G196" s="577"/>
      <c r="H196" s="580"/>
      <c r="I196" s="333" t="s">
        <v>485</v>
      </c>
      <c r="J196" s="89">
        <v>3500000</v>
      </c>
      <c r="K196" s="145" t="s">
        <v>13</v>
      </c>
      <c r="L196" s="91" t="s">
        <v>20</v>
      </c>
      <c r="M196" s="90">
        <v>2</v>
      </c>
      <c r="N196" s="13" t="s">
        <v>27</v>
      </c>
      <c r="O196" s="14" t="s">
        <v>19</v>
      </c>
      <c r="P196" s="10">
        <f>SUM(J196*M196)</f>
        <v>7000000</v>
      </c>
      <c r="Q196" s="1" t="s">
        <v>13</v>
      </c>
    </row>
    <row r="197" spans="1:17" ht="15.95" customHeight="1">
      <c r="A197" s="266"/>
      <c r="B197" s="62"/>
      <c r="C197" s="650"/>
      <c r="D197" s="587"/>
      <c r="E197" s="563"/>
      <c r="F197" s="277"/>
      <c r="G197" s="577"/>
      <c r="H197" s="580"/>
      <c r="I197" s="333" t="s">
        <v>486</v>
      </c>
      <c r="J197" s="89">
        <v>400000</v>
      </c>
      <c r="K197" s="145" t="s">
        <v>13</v>
      </c>
      <c r="L197" s="91" t="s">
        <v>20</v>
      </c>
      <c r="M197" s="90">
        <v>12</v>
      </c>
      <c r="N197" s="13" t="s">
        <v>27</v>
      </c>
      <c r="O197" s="14" t="s">
        <v>19</v>
      </c>
      <c r="P197" s="10">
        <f>SUM(J197*M197)</f>
        <v>4800000</v>
      </c>
      <c r="Q197" s="1" t="s">
        <v>13</v>
      </c>
    </row>
    <row r="198" spans="1:17" ht="15.95" customHeight="1">
      <c r="A198" s="266"/>
      <c r="B198" s="62"/>
      <c r="C198" s="651"/>
      <c r="D198" s="586"/>
      <c r="E198" s="564"/>
      <c r="F198" s="280"/>
      <c r="G198" s="578"/>
      <c r="H198" s="581"/>
      <c r="I198" s="382" t="s">
        <v>487</v>
      </c>
      <c r="J198" s="89">
        <v>400000</v>
      </c>
      <c r="K198" s="145" t="s">
        <v>13</v>
      </c>
      <c r="L198" s="91" t="s">
        <v>20</v>
      </c>
      <c r="M198" s="90">
        <v>13</v>
      </c>
      <c r="N198" s="13" t="s">
        <v>27</v>
      </c>
      <c r="O198" s="14" t="s">
        <v>19</v>
      </c>
      <c r="P198" s="10">
        <f>SUM(J198*M198)</f>
        <v>5200000</v>
      </c>
      <c r="Q198" s="1" t="s">
        <v>13</v>
      </c>
    </row>
    <row r="199" spans="1:17" ht="15.95" customHeight="1">
      <c r="A199" s="266"/>
      <c r="B199" s="62"/>
      <c r="C199" s="508" t="s">
        <v>498</v>
      </c>
      <c r="D199" s="585">
        <v>0</v>
      </c>
      <c r="E199" s="562">
        <f>+P199/1000</f>
        <v>0</v>
      </c>
      <c r="F199" s="565">
        <v>346</v>
      </c>
      <c r="G199" s="573">
        <f>+E199-D199</f>
        <v>0</v>
      </c>
      <c r="H199" s="568">
        <v>0</v>
      </c>
      <c r="I199" s="286"/>
      <c r="J199" s="69"/>
      <c r="K199" s="198"/>
      <c r="L199" s="68"/>
      <c r="M199" s="487" t="s">
        <v>60</v>
      </c>
      <c r="N199" s="487"/>
      <c r="O199" s="487"/>
      <c r="P199" s="69">
        <f>SUM(P200:P200)</f>
        <v>0</v>
      </c>
      <c r="Q199" s="55" t="s">
        <v>13</v>
      </c>
    </row>
    <row r="200" spans="1:17" ht="19.5" customHeight="1">
      <c r="A200" s="266"/>
      <c r="B200" s="100"/>
      <c r="C200" s="510"/>
      <c r="D200" s="586"/>
      <c r="E200" s="564"/>
      <c r="F200" s="566"/>
      <c r="G200" s="574"/>
      <c r="H200" s="664"/>
      <c r="I200" s="287" t="s">
        <v>154</v>
      </c>
      <c r="J200" s="2">
        <v>0</v>
      </c>
      <c r="K200" s="3" t="s">
        <v>13</v>
      </c>
      <c r="L200" s="4" t="s">
        <v>20</v>
      </c>
      <c r="M200" s="5">
        <v>0</v>
      </c>
      <c r="N200" s="5" t="s">
        <v>27</v>
      </c>
      <c r="O200" s="6" t="s">
        <v>19</v>
      </c>
      <c r="P200" s="2">
        <f>SUM(J200*M200)</f>
        <v>0</v>
      </c>
      <c r="Q200" s="7" t="s">
        <v>13</v>
      </c>
    </row>
    <row r="201" spans="1:17" ht="20.100000000000001" customHeight="1">
      <c r="A201" s="383"/>
      <c r="B201" s="45" t="s">
        <v>247</v>
      </c>
      <c r="C201" s="46" t="s">
        <v>43</v>
      </c>
      <c r="D201" s="375">
        <f>SUM(D202:D202:D207)</f>
        <v>2537</v>
      </c>
      <c r="E201" s="376">
        <f>SUM(E202:E205)</f>
        <v>4900</v>
      </c>
      <c r="F201" s="275">
        <f>SUM(F202:F216)</f>
        <v>16820</v>
      </c>
      <c r="G201" s="377">
        <f>+E201-D201</f>
        <v>2363</v>
      </c>
      <c r="H201" s="378">
        <f>+G201/D201*100</f>
        <v>93.141505715411895</v>
      </c>
      <c r="I201" s="340"/>
      <c r="J201" s="204"/>
      <c r="K201" s="77"/>
      <c r="L201" s="205"/>
      <c r="M201" s="78"/>
      <c r="N201" s="78"/>
      <c r="O201" s="206"/>
      <c r="P201" s="204">
        <f>SUM(P202,P205)</f>
        <v>4900000</v>
      </c>
      <c r="Q201" s="136" t="s">
        <v>13</v>
      </c>
    </row>
    <row r="202" spans="1:17" ht="15.95" customHeight="1">
      <c r="A202" s="266"/>
      <c r="B202" s="62"/>
      <c r="C202" s="508" t="s">
        <v>226</v>
      </c>
      <c r="D202" s="585">
        <v>0</v>
      </c>
      <c r="E202" s="562">
        <f>P202/1000</f>
        <v>2000</v>
      </c>
      <c r="F202" s="565">
        <v>300</v>
      </c>
      <c r="G202" s="573">
        <f>+E202-D202</f>
        <v>2000</v>
      </c>
      <c r="H202" s="570" t="s">
        <v>514</v>
      </c>
      <c r="I202" s="286"/>
      <c r="J202" s="60"/>
      <c r="K202" s="198"/>
      <c r="L202" s="68"/>
      <c r="M202" s="487" t="s">
        <v>60</v>
      </c>
      <c r="N202" s="487"/>
      <c r="O202" s="487"/>
      <c r="P202" s="60">
        <f>SUM(P203:P204)</f>
        <v>2000000</v>
      </c>
      <c r="Q202" s="55" t="s">
        <v>13</v>
      </c>
    </row>
    <row r="203" spans="1:17" ht="15.95" customHeight="1">
      <c r="A203" s="266"/>
      <c r="B203" s="62"/>
      <c r="C203" s="509"/>
      <c r="D203" s="587"/>
      <c r="E203" s="563"/>
      <c r="F203" s="567"/>
      <c r="G203" s="575">
        <f>+E203-D203</f>
        <v>0</v>
      </c>
      <c r="H203" s="571" t="e">
        <f>+G203/D203*100</f>
        <v>#DIV/0!</v>
      </c>
      <c r="I203" s="139" t="s">
        <v>261</v>
      </c>
      <c r="J203" s="10">
        <v>0</v>
      </c>
      <c r="K203" s="11" t="s">
        <v>13</v>
      </c>
      <c r="L203" s="12" t="s">
        <v>20</v>
      </c>
      <c r="M203" s="13">
        <v>1</v>
      </c>
      <c r="N203" s="13" t="s">
        <v>16</v>
      </c>
      <c r="O203" s="14" t="s">
        <v>19</v>
      </c>
      <c r="P203" s="10">
        <f>SUM(J203*M203)</f>
        <v>0</v>
      </c>
      <c r="Q203" s="1" t="s">
        <v>13</v>
      </c>
    </row>
    <row r="204" spans="1:17" ht="15.95" customHeight="1">
      <c r="A204" s="266"/>
      <c r="B204" s="62"/>
      <c r="C204" s="509"/>
      <c r="D204" s="587"/>
      <c r="E204" s="563"/>
      <c r="F204" s="567"/>
      <c r="G204" s="575"/>
      <c r="H204" s="572"/>
      <c r="I204" s="311" t="s">
        <v>9</v>
      </c>
      <c r="J204" s="10">
        <v>2000000</v>
      </c>
      <c r="K204" s="11" t="s">
        <v>13</v>
      </c>
      <c r="L204" s="12" t="s">
        <v>20</v>
      </c>
      <c r="M204" s="13">
        <v>1</v>
      </c>
      <c r="N204" s="13" t="s">
        <v>16</v>
      </c>
      <c r="O204" s="14" t="s">
        <v>19</v>
      </c>
      <c r="P204" s="10">
        <f>SUM(J204*M204)</f>
        <v>2000000</v>
      </c>
      <c r="Q204" s="1" t="s">
        <v>13</v>
      </c>
    </row>
    <row r="205" spans="1:17" ht="15.95" customHeight="1">
      <c r="A205" s="266"/>
      <c r="B205" s="62"/>
      <c r="C205" s="642" t="s">
        <v>307</v>
      </c>
      <c r="D205" s="585">
        <v>2537</v>
      </c>
      <c r="E205" s="562">
        <f>+P205/1000</f>
        <v>2900</v>
      </c>
      <c r="F205" s="565">
        <v>2900</v>
      </c>
      <c r="G205" s="573">
        <f>+E205-D205</f>
        <v>363</v>
      </c>
      <c r="H205" s="568">
        <f>+G205/D205*100</f>
        <v>14.308238076468269</v>
      </c>
      <c r="I205" s="286"/>
      <c r="J205" s="69"/>
      <c r="K205" s="198"/>
      <c r="L205" s="68"/>
      <c r="M205" s="487" t="s">
        <v>60</v>
      </c>
      <c r="N205" s="487"/>
      <c r="O205" s="487"/>
      <c r="P205" s="69">
        <f>SUM(P206:P207)</f>
        <v>2900000</v>
      </c>
      <c r="Q205" s="55" t="s">
        <v>13</v>
      </c>
    </row>
    <row r="206" spans="1:17" ht="15.95" customHeight="1">
      <c r="A206" s="266"/>
      <c r="B206" s="62"/>
      <c r="C206" s="643"/>
      <c r="D206" s="587"/>
      <c r="E206" s="563"/>
      <c r="F206" s="567"/>
      <c r="G206" s="575">
        <f>+E206-D206</f>
        <v>0</v>
      </c>
      <c r="H206" s="569" t="e">
        <f>+G206/D206*100</f>
        <v>#DIV/0!</v>
      </c>
      <c r="I206" s="139" t="s">
        <v>93</v>
      </c>
      <c r="J206" s="10">
        <v>1300000</v>
      </c>
      <c r="K206" s="11" t="s">
        <v>13</v>
      </c>
      <c r="L206" s="12" t="s">
        <v>20</v>
      </c>
      <c r="M206" s="13">
        <v>1</v>
      </c>
      <c r="N206" s="13" t="s">
        <v>27</v>
      </c>
      <c r="O206" s="14" t="s">
        <v>19</v>
      </c>
      <c r="P206" s="10">
        <f>SUM(J206*M206)</f>
        <v>1300000</v>
      </c>
      <c r="Q206" s="1" t="s">
        <v>13</v>
      </c>
    </row>
    <row r="207" spans="1:17" ht="15.95" customHeight="1">
      <c r="A207" s="266"/>
      <c r="B207" s="100"/>
      <c r="C207" s="646"/>
      <c r="D207" s="586"/>
      <c r="E207" s="564"/>
      <c r="F207" s="566"/>
      <c r="G207" s="574">
        <f>+E207-D207</f>
        <v>0</v>
      </c>
      <c r="H207" s="664" t="e">
        <f>+G207/D207*100</f>
        <v>#DIV/0!</v>
      </c>
      <c r="I207" s="287" t="s">
        <v>452</v>
      </c>
      <c r="J207" s="2">
        <v>800000</v>
      </c>
      <c r="K207" s="3" t="s">
        <v>13</v>
      </c>
      <c r="L207" s="4" t="s">
        <v>20</v>
      </c>
      <c r="M207" s="5">
        <v>2</v>
      </c>
      <c r="N207" s="5" t="s">
        <v>27</v>
      </c>
      <c r="O207" s="6" t="s">
        <v>19</v>
      </c>
      <c r="P207" s="2">
        <f>SUM(J207*M207)</f>
        <v>1600000</v>
      </c>
      <c r="Q207" s="7" t="s">
        <v>13</v>
      </c>
    </row>
    <row r="208" spans="1:17" ht="20.100000000000001" customHeight="1">
      <c r="A208" s="355"/>
      <c r="B208" s="677" t="s">
        <v>243</v>
      </c>
      <c r="C208" s="46" t="s">
        <v>43</v>
      </c>
      <c r="D208" s="384">
        <f>SUM(D209:D216)</f>
        <v>8913</v>
      </c>
      <c r="E208" s="385">
        <f>P208/1000</f>
        <v>13320</v>
      </c>
      <c r="F208" s="275"/>
      <c r="G208" s="385">
        <f>E208-D208</f>
        <v>4407</v>
      </c>
      <c r="H208" s="386">
        <f>G208/D208*100</f>
        <v>49.444631437226519</v>
      </c>
      <c r="I208" s="286"/>
      <c r="J208" s="69"/>
      <c r="K208" s="198"/>
      <c r="L208" s="68"/>
      <c r="M208" s="61"/>
      <c r="N208" s="61"/>
      <c r="O208" s="210"/>
      <c r="P208" s="69">
        <f>P209</f>
        <v>13320000</v>
      </c>
      <c r="Q208" s="55" t="s">
        <v>13</v>
      </c>
    </row>
    <row r="209" spans="1:31" ht="15.95" customHeight="1">
      <c r="A209" s="363"/>
      <c r="B209" s="654"/>
      <c r="C209" s="649" t="s">
        <v>122</v>
      </c>
      <c r="D209" s="585">
        <v>8913</v>
      </c>
      <c r="E209" s="562">
        <f>+P209/1000</f>
        <v>13320</v>
      </c>
      <c r="F209" s="565">
        <v>13620</v>
      </c>
      <c r="G209" s="573">
        <f>+E209-D209</f>
        <v>4407</v>
      </c>
      <c r="H209" s="568">
        <f>+G209/D209*100</f>
        <v>49.444631437226519</v>
      </c>
      <c r="I209" s="286"/>
      <c r="J209" s="69"/>
      <c r="K209" s="198"/>
      <c r="L209" s="68"/>
      <c r="M209" s="487" t="s">
        <v>60</v>
      </c>
      <c r="N209" s="487"/>
      <c r="O209" s="487"/>
      <c r="P209" s="69">
        <f>SUM(P210:P216)</f>
        <v>13320000</v>
      </c>
      <c r="Q209" s="55" t="s">
        <v>13</v>
      </c>
    </row>
    <row r="210" spans="1:31" ht="15.95" customHeight="1">
      <c r="A210" s="363"/>
      <c r="B210" s="62"/>
      <c r="C210" s="650"/>
      <c r="D210" s="587"/>
      <c r="E210" s="563"/>
      <c r="F210" s="567"/>
      <c r="G210" s="575"/>
      <c r="H210" s="569"/>
      <c r="I210" s="387" t="s">
        <v>222</v>
      </c>
      <c r="J210" s="10">
        <v>6550000</v>
      </c>
      <c r="K210" s="11" t="s">
        <v>13</v>
      </c>
      <c r="L210" s="12" t="s">
        <v>20</v>
      </c>
      <c r="M210" s="13">
        <v>1</v>
      </c>
      <c r="N210" s="13" t="s">
        <v>27</v>
      </c>
      <c r="O210" s="14" t="s">
        <v>19</v>
      </c>
      <c r="P210" s="10">
        <f t="shared" ref="P210:P216" si="12">SUM(J210*M210)</f>
        <v>6550000</v>
      </c>
      <c r="Q210" s="1" t="s">
        <v>13</v>
      </c>
      <c r="R210" s="43"/>
      <c r="S210" s="43"/>
      <c r="T210" s="43"/>
      <c r="U210" s="43"/>
      <c r="V210" s="43"/>
      <c r="W210" s="43"/>
      <c r="X210" s="43"/>
      <c r="Y210" s="43"/>
      <c r="Z210" s="43"/>
      <c r="AA210" s="43"/>
      <c r="AB210" s="43"/>
      <c r="AC210" s="43"/>
      <c r="AD210" s="44"/>
      <c r="AE210" s="44"/>
    </row>
    <row r="211" spans="1:31" ht="15.95" customHeight="1">
      <c r="A211" s="363"/>
      <c r="B211" s="62"/>
      <c r="C211" s="650"/>
      <c r="D211" s="587"/>
      <c r="E211" s="563"/>
      <c r="F211" s="567"/>
      <c r="G211" s="575"/>
      <c r="H211" s="569"/>
      <c r="I211" s="139" t="s">
        <v>451</v>
      </c>
      <c r="J211" s="10">
        <v>5800000</v>
      </c>
      <c r="K211" s="11" t="s">
        <v>13</v>
      </c>
      <c r="L211" s="12" t="s">
        <v>20</v>
      </c>
      <c r="M211" s="13">
        <v>1</v>
      </c>
      <c r="N211" s="13" t="s">
        <v>27</v>
      </c>
      <c r="O211" s="14" t="s">
        <v>19</v>
      </c>
      <c r="P211" s="10">
        <f t="shared" si="12"/>
        <v>5800000</v>
      </c>
      <c r="Q211" s="1" t="s">
        <v>13</v>
      </c>
    </row>
    <row r="212" spans="1:31" ht="15.95" customHeight="1">
      <c r="A212" s="363"/>
      <c r="B212" s="62"/>
      <c r="C212" s="650"/>
      <c r="D212" s="587"/>
      <c r="E212" s="563"/>
      <c r="F212" s="567"/>
      <c r="G212" s="575"/>
      <c r="H212" s="569"/>
      <c r="I212" s="139" t="s">
        <v>378</v>
      </c>
      <c r="J212" s="10">
        <v>970000</v>
      </c>
      <c r="K212" s="11" t="s">
        <v>13</v>
      </c>
      <c r="L212" s="12" t="s">
        <v>20</v>
      </c>
      <c r="M212" s="13">
        <v>1</v>
      </c>
      <c r="N212" s="13" t="s">
        <v>27</v>
      </c>
      <c r="O212" s="14" t="s">
        <v>19</v>
      </c>
      <c r="P212" s="10">
        <f t="shared" si="12"/>
        <v>970000</v>
      </c>
      <c r="Q212" s="1" t="s">
        <v>13</v>
      </c>
    </row>
    <row r="213" spans="1:31" ht="15.95" customHeight="1">
      <c r="A213" s="363"/>
      <c r="B213" s="62"/>
      <c r="C213" s="650"/>
      <c r="D213" s="587"/>
      <c r="E213" s="563"/>
      <c r="F213" s="277"/>
      <c r="G213" s="575"/>
      <c r="H213" s="569"/>
      <c r="I213" s="8" t="s">
        <v>103</v>
      </c>
      <c r="J213" s="10">
        <v>0</v>
      </c>
      <c r="K213" s="11" t="s">
        <v>13</v>
      </c>
      <c r="L213" s="12" t="s">
        <v>20</v>
      </c>
      <c r="M213" s="13">
        <v>1</v>
      </c>
      <c r="N213" s="13" t="s">
        <v>27</v>
      </c>
      <c r="O213" s="14" t="s">
        <v>19</v>
      </c>
      <c r="P213" s="10">
        <f t="shared" si="12"/>
        <v>0</v>
      </c>
      <c r="Q213" s="1" t="s">
        <v>13</v>
      </c>
    </row>
    <row r="214" spans="1:31" ht="15.95" customHeight="1">
      <c r="A214" s="363"/>
      <c r="B214" s="62"/>
      <c r="C214" s="650"/>
      <c r="D214" s="587"/>
      <c r="E214" s="563"/>
      <c r="F214" s="277"/>
      <c r="G214" s="575"/>
      <c r="H214" s="569"/>
      <c r="I214" s="8" t="s">
        <v>335</v>
      </c>
      <c r="J214" s="10">
        <v>0</v>
      </c>
      <c r="K214" s="11" t="s">
        <v>13</v>
      </c>
      <c r="L214" s="12" t="s">
        <v>20</v>
      </c>
      <c r="M214" s="13">
        <v>1</v>
      </c>
      <c r="N214" s="13" t="s">
        <v>27</v>
      </c>
      <c r="O214" s="14" t="s">
        <v>19</v>
      </c>
      <c r="P214" s="10">
        <f t="shared" si="12"/>
        <v>0</v>
      </c>
      <c r="Q214" s="1" t="s">
        <v>13</v>
      </c>
    </row>
    <row r="215" spans="1:31" ht="15.95" customHeight="1">
      <c r="A215" s="363"/>
      <c r="B215" s="62"/>
      <c r="C215" s="650"/>
      <c r="D215" s="587"/>
      <c r="E215" s="563"/>
      <c r="F215" s="277"/>
      <c r="G215" s="575"/>
      <c r="H215" s="569"/>
      <c r="I215" s="8" t="s">
        <v>316</v>
      </c>
      <c r="J215" s="10">
        <v>0</v>
      </c>
      <c r="K215" s="11" t="s">
        <v>13</v>
      </c>
      <c r="L215" s="12" t="s">
        <v>20</v>
      </c>
      <c r="M215" s="13">
        <v>12</v>
      </c>
      <c r="N215" s="13" t="s">
        <v>27</v>
      </c>
      <c r="O215" s="14" t="s">
        <v>19</v>
      </c>
      <c r="P215" s="10">
        <f t="shared" si="12"/>
        <v>0</v>
      </c>
      <c r="Q215" s="1" t="s">
        <v>13</v>
      </c>
    </row>
    <row r="216" spans="1:31" ht="15.95" customHeight="1">
      <c r="A216" s="363"/>
      <c r="B216" s="100"/>
      <c r="C216" s="651"/>
      <c r="D216" s="586"/>
      <c r="E216" s="564"/>
      <c r="F216" s="280"/>
      <c r="G216" s="574"/>
      <c r="H216" s="664"/>
      <c r="I216" s="9" t="s">
        <v>334</v>
      </c>
      <c r="J216" s="2">
        <v>0</v>
      </c>
      <c r="K216" s="3" t="s">
        <v>13</v>
      </c>
      <c r="L216" s="4" t="s">
        <v>20</v>
      </c>
      <c r="M216" s="5">
        <v>1</v>
      </c>
      <c r="N216" s="5" t="s">
        <v>27</v>
      </c>
      <c r="O216" s="6" t="s">
        <v>19</v>
      </c>
      <c r="P216" s="2">
        <f t="shared" si="12"/>
        <v>0</v>
      </c>
      <c r="Q216" s="7" t="s">
        <v>13</v>
      </c>
    </row>
    <row r="217" spans="1:31" ht="20.100000000000001" customHeight="1">
      <c r="A217" s="374" t="s">
        <v>67</v>
      </c>
      <c r="B217" s="45" t="s">
        <v>124</v>
      </c>
      <c r="C217" s="133" t="s">
        <v>43</v>
      </c>
      <c r="D217" s="324">
        <f>SUM(D218:D226)</f>
        <v>11610</v>
      </c>
      <c r="E217" s="388">
        <f>SUM(E218:E226)</f>
        <v>13400</v>
      </c>
      <c r="F217" s="357">
        <f>SUM(F218:F226)</f>
        <v>18973</v>
      </c>
      <c r="G217" s="326">
        <f>+E217-D217</f>
        <v>1790</v>
      </c>
      <c r="H217" s="327">
        <f>+G217/D217*100</f>
        <v>15.417743324720067</v>
      </c>
      <c r="I217" s="328"/>
      <c r="J217" s="204"/>
      <c r="K217" s="77"/>
      <c r="L217" s="205"/>
      <c r="M217" s="78"/>
      <c r="N217" s="78"/>
      <c r="O217" s="206"/>
      <c r="P217" s="389">
        <f>SUM(P218,P224)</f>
        <v>13400000</v>
      </c>
      <c r="Q217" s="136" t="s">
        <v>13</v>
      </c>
    </row>
    <row r="218" spans="1:31" ht="15.95" customHeight="1">
      <c r="A218" s="266"/>
      <c r="B218" s="62"/>
      <c r="C218" s="642" t="s">
        <v>235</v>
      </c>
      <c r="D218" s="585">
        <v>11610</v>
      </c>
      <c r="E218" s="562">
        <f>+P218/1000</f>
        <v>8400</v>
      </c>
      <c r="F218" s="565">
        <v>18973</v>
      </c>
      <c r="G218" s="573">
        <f>+E218-D218</f>
        <v>-3210</v>
      </c>
      <c r="H218" s="568">
        <f>+G218/D218*100</f>
        <v>-27.648578811369507</v>
      </c>
      <c r="I218" s="286"/>
      <c r="J218" s="69"/>
      <c r="K218" s="198"/>
      <c r="L218" s="68"/>
      <c r="M218" s="487" t="s">
        <v>60</v>
      </c>
      <c r="N218" s="487"/>
      <c r="O218" s="487"/>
      <c r="P218" s="69">
        <f>SUM(P219:P223)</f>
        <v>8400000</v>
      </c>
      <c r="Q218" s="55" t="s">
        <v>13</v>
      </c>
    </row>
    <row r="219" spans="1:31" ht="15.95" customHeight="1">
      <c r="A219" s="266"/>
      <c r="B219" s="62"/>
      <c r="C219" s="643"/>
      <c r="D219" s="587"/>
      <c r="E219" s="563"/>
      <c r="F219" s="567"/>
      <c r="G219" s="575"/>
      <c r="H219" s="569"/>
      <c r="I219" s="139" t="s">
        <v>211</v>
      </c>
      <c r="J219" s="10">
        <v>5000000</v>
      </c>
      <c r="K219" s="11" t="s">
        <v>13</v>
      </c>
      <c r="L219" s="12" t="s">
        <v>20</v>
      </c>
      <c r="M219" s="13">
        <v>1</v>
      </c>
      <c r="N219" s="13" t="s">
        <v>27</v>
      </c>
      <c r="O219" s="13" t="s">
        <v>19</v>
      </c>
      <c r="P219" s="10">
        <f>J219*M219</f>
        <v>5000000</v>
      </c>
      <c r="Q219" s="1" t="s">
        <v>13</v>
      </c>
    </row>
    <row r="220" spans="1:31" ht="15.95" customHeight="1">
      <c r="A220" s="266"/>
      <c r="B220" s="62"/>
      <c r="C220" s="643"/>
      <c r="D220" s="587"/>
      <c r="E220" s="563"/>
      <c r="F220" s="277"/>
      <c r="G220" s="575"/>
      <c r="H220" s="569"/>
      <c r="I220" s="139" t="s">
        <v>422</v>
      </c>
      <c r="J220" s="10">
        <v>560000</v>
      </c>
      <c r="K220" s="11" t="s">
        <v>13</v>
      </c>
      <c r="L220" s="12" t="s">
        <v>20</v>
      </c>
      <c r="M220" s="13">
        <v>1</v>
      </c>
      <c r="N220" s="13" t="s">
        <v>27</v>
      </c>
      <c r="O220" s="13" t="s">
        <v>19</v>
      </c>
      <c r="P220" s="10">
        <f>SUM(J220*M220)</f>
        <v>560000</v>
      </c>
      <c r="Q220" s="1" t="s">
        <v>13</v>
      </c>
    </row>
    <row r="221" spans="1:31" ht="15.95" customHeight="1">
      <c r="A221" s="266"/>
      <c r="B221" s="62"/>
      <c r="C221" s="643"/>
      <c r="D221" s="587"/>
      <c r="E221" s="563"/>
      <c r="F221" s="277"/>
      <c r="G221" s="575"/>
      <c r="H221" s="569"/>
      <c r="I221" s="139" t="s">
        <v>249</v>
      </c>
      <c r="J221" s="10">
        <v>2000000</v>
      </c>
      <c r="K221" s="11" t="s">
        <v>13</v>
      </c>
      <c r="L221" s="12" t="s">
        <v>20</v>
      </c>
      <c r="M221" s="13">
        <v>1</v>
      </c>
      <c r="N221" s="13" t="s">
        <v>27</v>
      </c>
      <c r="O221" s="13" t="s">
        <v>19</v>
      </c>
      <c r="P221" s="10">
        <f>SUM(J221*M221)</f>
        <v>2000000</v>
      </c>
      <c r="Q221" s="1" t="s">
        <v>13</v>
      </c>
    </row>
    <row r="222" spans="1:31" ht="15.95" customHeight="1">
      <c r="A222" s="266"/>
      <c r="B222" s="62"/>
      <c r="C222" s="643"/>
      <c r="D222" s="587"/>
      <c r="E222" s="563"/>
      <c r="F222" s="277"/>
      <c r="G222" s="575"/>
      <c r="H222" s="569"/>
      <c r="I222" s="139" t="s">
        <v>248</v>
      </c>
      <c r="J222" s="10">
        <v>300000</v>
      </c>
      <c r="K222" s="11" t="s">
        <v>13</v>
      </c>
      <c r="L222" s="12" t="s">
        <v>20</v>
      </c>
      <c r="M222" s="13">
        <v>1</v>
      </c>
      <c r="N222" s="13" t="s">
        <v>27</v>
      </c>
      <c r="O222" s="13" t="s">
        <v>19</v>
      </c>
      <c r="P222" s="10">
        <f>SUM(J222*M222)</f>
        <v>300000</v>
      </c>
      <c r="Q222" s="1" t="s">
        <v>13</v>
      </c>
    </row>
    <row r="223" spans="1:31" ht="15.95" customHeight="1">
      <c r="A223" s="266"/>
      <c r="B223" s="62"/>
      <c r="C223" s="646"/>
      <c r="D223" s="586"/>
      <c r="E223" s="564"/>
      <c r="F223" s="277"/>
      <c r="G223" s="574"/>
      <c r="H223" s="664"/>
      <c r="I223" s="390" t="s">
        <v>269</v>
      </c>
      <c r="J223" s="10">
        <v>90000</v>
      </c>
      <c r="K223" s="145" t="s">
        <v>13</v>
      </c>
      <c r="L223" s="91" t="s">
        <v>20</v>
      </c>
      <c r="M223" s="90">
        <v>6</v>
      </c>
      <c r="N223" s="90" t="s">
        <v>27</v>
      </c>
      <c r="O223" s="92" t="s">
        <v>19</v>
      </c>
      <c r="P223" s="89">
        <f>SUM(J223*M223)</f>
        <v>540000</v>
      </c>
      <c r="Q223" s="93" t="s">
        <v>13</v>
      </c>
    </row>
    <row r="224" spans="1:31" ht="15.95" customHeight="1">
      <c r="A224" s="266"/>
      <c r="B224" s="62"/>
      <c r="C224" s="641" t="s">
        <v>77</v>
      </c>
      <c r="D224" s="656">
        <v>0</v>
      </c>
      <c r="E224" s="720">
        <f>+P224/1000</f>
        <v>5000</v>
      </c>
      <c r="F224" s="719">
        <v>0</v>
      </c>
      <c r="G224" s="670">
        <f>+E224-D224</f>
        <v>5000</v>
      </c>
      <c r="H224" s="672">
        <v>0</v>
      </c>
      <c r="I224" s="286"/>
      <c r="J224" s="168"/>
      <c r="K224" s="380"/>
      <c r="L224" s="381"/>
      <c r="M224" s="500" t="s">
        <v>60</v>
      </c>
      <c r="N224" s="500"/>
      <c r="O224" s="500"/>
      <c r="P224" s="168">
        <f>SUM(P225:P226)</f>
        <v>5000000</v>
      </c>
      <c r="Q224" s="152" t="s">
        <v>13</v>
      </c>
    </row>
    <row r="225" spans="1:17" ht="15.95" customHeight="1">
      <c r="A225" s="266"/>
      <c r="B225" s="62"/>
      <c r="C225" s="641"/>
      <c r="D225" s="656"/>
      <c r="E225" s="720"/>
      <c r="F225" s="719"/>
      <c r="G225" s="670"/>
      <c r="H225" s="672"/>
      <c r="I225" s="169" t="s">
        <v>353</v>
      </c>
      <c r="J225" s="89">
        <v>5000000</v>
      </c>
      <c r="K225" s="145" t="s">
        <v>13</v>
      </c>
      <c r="L225" s="91" t="s">
        <v>20</v>
      </c>
      <c r="M225" s="90">
        <v>1</v>
      </c>
      <c r="N225" s="90" t="s">
        <v>27</v>
      </c>
      <c r="O225" s="92" t="s">
        <v>19</v>
      </c>
      <c r="P225" s="89">
        <f>SUM(J225*M225)</f>
        <v>5000000</v>
      </c>
      <c r="Q225" s="93" t="s">
        <v>13</v>
      </c>
    </row>
    <row r="226" spans="1:17" ht="15.95" customHeight="1">
      <c r="A226" s="266"/>
      <c r="B226" s="62"/>
      <c r="C226" s="641"/>
      <c r="D226" s="656"/>
      <c r="E226" s="720"/>
      <c r="F226" s="719"/>
      <c r="G226" s="670"/>
      <c r="H226" s="672"/>
      <c r="I226" s="391" t="s">
        <v>208</v>
      </c>
      <c r="J226" s="109"/>
      <c r="K226" s="342" t="s">
        <v>13</v>
      </c>
      <c r="L226" s="91" t="s">
        <v>20</v>
      </c>
      <c r="M226" s="90"/>
      <c r="N226" s="90" t="s">
        <v>27</v>
      </c>
      <c r="O226" s="92" t="s">
        <v>19</v>
      </c>
      <c r="P226" s="89">
        <f>SUM(J226*M226)</f>
        <v>0</v>
      </c>
      <c r="Q226" s="93" t="s">
        <v>13</v>
      </c>
    </row>
    <row r="227" spans="1:17" ht="20.100000000000001" customHeight="1">
      <c r="A227" s="266"/>
      <c r="B227" s="392" t="s">
        <v>89</v>
      </c>
      <c r="C227" s="393" t="s">
        <v>43</v>
      </c>
      <c r="D227" s="388">
        <f>SUM(D228:D234)</f>
        <v>50494</v>
      </c>
      <c r="E227" s="388">
        <f>SUM(E228:E234)</f>
        <v>63188</v>
      </c>
      <c r="F227" s="394" t="e">
        <f>SUM(#REF!)</f>
        <v>#REF!</v>
      </c>
      <c r="G227" s="326">
        <f>E227-D227</f>
        <v>12694</v>
      </c>
      <c r="H227" s="327">
        <f>+G227/D227*100</f>
        <v>25.139620548976115</v>
      </c>
      <c r="I227" s="340"/>
      <c r="J227" s="204"/>
      <c r="K227" s="77"/>
      <c r="L227" s="205"/>
      <c r="M227" s="78"/>
      <c r="N227" s="78"/>
      <c r="O227" s="206"/>
      <c r="P227" s="389">
        <f>SUM(P228,P231)</f>
        <v>63188000</v>
      </c>
      <c r="Q227" s="80" t="s">
        <v>13</v>
      </c>
    </row>
    <row r="228" spans="1:17" ht="15.95" customHeight="1">
      <c r="A228" s="266"/>
      <c r="B228" s="395"/>
      <c r="C228" s="642" t="s">
        <v>105</v>
      </c>
      <c r="D228" s="588">
        <v>24694</v>
      </c>
      <c r="E228" s="559">
        <f>+P228/1000</f>
        <v>26988</v>
      </c>
      <c r="F228" s="565">
        <v>661</v>
      </c>
      <c r="G228" s="573">
        <f>E228-D228</f>
        <v>2294</v>
      </c>
      <c r="H228" s="597">
        <f>G228/D228*100</f>
        <v>9.2897060014578443</v>
      </c>
      <c r="I228" s="282"/>
      <c r="J228" s="69"/>
      <c r="K228" s="198"/>
      <c r="L228" s="68"/>
      <c r="M228" s="487" t="s">
        <v>60</v>
      </c>
      <c r="N228" s="487"/>
      <c r="O228" s="487"/>
      <c r="P228" s="69">
        <f>SUM(P229:P230)</f>
        <v>26988000</v>
      </c>
      <c r="Q228" s="55" t="s">
        <v>13</v>
      </c>
    </row>
    <row r="229" spans="1:17" ht="15.95" customHeight="1">
      <c r="A229" s="266"/>
      <c r="B229" s="395"/>
      <c r="C229" s="643"/>
      <c r="D229" s="593"/>
      <c r="E229" s="560"/>
      <c r="F229" s="567"/>
      <c r="G229" s="575"/>
      <c r="H229" s="598"/>
      <c r="I229" s="8" t="s">
        <v>331</v>
      </c>
      <c r="J229" s="10">
        <v>12694000</v>
      </c>
      <c r="K229" s="11" t="s">
        <v>13</v>
      </c>
      <c r="L229" s="12" t="s">
        <v>20</v>
      </c>
      <c r="M229" s="13">
        <v>2</v>
      </c>
      <c r="N229" s="13" t="s">
        <v>27</v>
      </c>
      <c r="O229" s="13" t="s">
        <v>19</v>
      </c>
      <c r="P229" s="10">
        <f>+J229*M229</f>
        <v>25388000</v>
      </c>
      <c r="Q229" s="1" t="s">
        <v>13</v>
      </c>
    </row>
    <row r="230" spans="1:17" ht="15.95" customHeight="1">
      <c r="A230" s="266"/>
      <c r="B230" s="395"/>
      <c r="C230" s="643"/>
      <c r="D230" s="593"/>
      <c r="E230" s="560"/>
      <c r="F230" s="567"/>
      <c r="G230" s="575"/>
      <c r="H230" s="598"/>
      <c r="I230" s="8" t="s">
        <v>270</v>
      </c>
      <c r="J230" s="10">
        <v>200000</v>
      </c>
      <c r="K230" s="11" t="s">
        <v>17</v>
      </c>
      <c r="L230" s="12" t="s">
        <v>20</v>
      </c>
      <c r="M230" s="13">
        <v>8</v>
      </c>
      <c r="N230" s="13" t="s">
        <v>27</v>
      </c>
      <c r="O230" s="13" t="s">
        <v>19</v>
      </c>
      <c r="P230" s="10">
        <f>+J230*M230</f>
        <v>1600000</v>
      </c>
      <c r="Q230" s="1" t="s">
        <v>13</v>
      </c>
    </row>
    <row r="231" spans="1:17" ht="15.95" customHeight="1">
      <c r="A231" s="396"/>
      <c r="B231" s="397"/>
      <c r="C231" s="642" t="s">
        <v>382</v>
      </c>
      <c r="D231" s="588">
        <v>25800</v>
      </c>
      <c r="E231" s="559">
        <f>+P231/1000</f>
        <v>36200</v>
      </c>
      <c r="F231" s="565">
        <v>661</v>
      </c>
      <c r="G231" s="670">
        <f>E231-D231</f>
        <v>10400</v>
      </c>
      <c r="H231" s="597">
        <f>G231/D231*100</f>
        <v>40.310077519379846</v>
      </c>
      <c r="I231" s="148"/>
      <c r="J231" s="168"/>
      <c r="K231" s="380"/>
      <c r="L231" s="381"/>
      <c r="M231" s="500" t="s">
        <v>60</v>
      </c>
      <c r="N231" s="500"/>
      <c r="O231" s="500"/>
      <c r="P231" s="168">
        <f>SUM(P232:P234)</f>
        <v>36200000</v>
      </c>
      <c r="Q231" s="152" t="s">
        <v>13</v>
      </c>
    </row>
    <row r="232" spans="1:17" ht="15.95" customHeight="1">
      <c r="A232" s="266"/>
      <c r="B232" s="395"/>
      <c r="C232" s="643"/>
      <c r="D232" s="593"/>
      <c r="E232" s="560"/>
      <c r="F232" s="567"/>
      <c r="G232" s="670"/>
      <c r="H232" s="598"/>
      <c r="I232" s="297" t="s">
        <v>424</v>
      </c>
      <c r="J232" s="89">
        <v>900000</v>
      </c>
      <c r="K232" s="11" t="s">
        <v>13</v>
      </c>
      <c r="L232" s="12" t="s">
        <v>20</v>
      </c>
      <c r="M232" s="13">
        <v>12</v>
      </c>
      <c r="N232" s="13" t="s">
        <v>17</v>
      </c>
      <c r="O232" s="14" t="s">
        <v>19</v>
      </c>
      <c r="P232" s="89">
        <f>+J232*M232</f>
        <v>10800000</v>
      </c>
      <c r="Q232" s="1" t="s">
        <v>13</v>
      </c>
    </row>
    <row r="233" spans="1:17" ht="15.95" customHeight="1">
      <c r="A233" s="266"/>
      <c r="B233" s="395"/>
      <c r="C233" s="643"/>
      <c r="D233" s="593"/>
      <c r="E233" s="560"/>
      <c r="F233" s="567"/>
      <c r="G233" s="670"/>
      <c r="H233" s="598"/>
      <c r="I233" s="297" t="s">
        <v>102</v>
      </c>
      <c r="J233" s="89">
        <v>68000</v>
      </c>
      <c r="K233" s="11" t="s">
        <v>13</v>
      </c>
      <c r="L233" s="12" t="s">
        <v>20</v>
      </c>
      <c r="M233" s="13">
        <v>300</v>
      </c>
      <c r="N233" s="13" t="s">
        <v>27</v>
      </c>
      <c r="O233" s="14" t="s">
        <v>19</v>
      </c>
      <c r="P233" s="89">
        <f>+J233*M233</f>
        <v>20400000</v>
      </c>
      <c r="Q233" s="1" t="s">
        <v>13</v>
      </c>
    </row>
    <row r="234" spans="1:17" ht="15.95" customHeight="1">
      <c r="A234" s="266"/>
      <c r="B234" s="395"/>
      <c r="C234" s="646"/>
      <c r="D234" s="589"/>
      <c r="E234" s="561"/>
      <c r="F234" s="566"/>
      <c r="G234" s="670"/>
      <c r="H234" s="599"/>
      <c r="I234" s="398" t="s">
        <v>417</v>
      </c>
      <c r="J234" s="109">
        <v>5000000</v>
      </c>
      <c r="K234" s="342" t="s">
        <v>13</v>
      </c>
      <c r="L234" s="107" t="s">
        <v>20</v>
      </c>
      <c r="M234" s="106">
        <v>1</v>
      </c>
      <c r="N234" s="106" t="s">
        <v>27</v>
      </c>
      <c r="O234" s="108" t="s">
        <v>19</v>
      </c>
      <c r="P234" s="109">
        <f>+J234*M234</f>
        <v>5000000</v>
      </c>
      <c r="Q234" s="110" t="s">
        <v>13</v>
      </c>
    </row>
    <row r="235" spans="1:17" ht="20.100000000000001" customHeight="1">
      <c r="A235" s="330"/>
      <c r="B235" s="45" t="s">
        <v>147</v>
      </c>
      <c r="C235" s="399" t="s">
        <v>43</v>
      </c>
      <c r="D235" s="400">
        <f>SUM(D236:D247)</f>
        <v>21688</v>
      </c>
      <c r="E235" s="401">
        <f>SUM(E236:E247)</f>
        <v>15508</v>
      </c>
      <c r="F235" s="277">
        <f>SUM(F236:F247)</f>
        <v>16571</v>
      </c>
      <c r="G235" s="402">
        <f>+E235-D235</f>
        <v>-6180</v>
      </c>
      <c r="H235" s="403">
        <f>+G235/D235*100</f>
        <v>-28.495020287716709</v>
      </c>
      <c r="I235" s="404"/>
      <c r="J235" s="89"/>
      <c r="K235" s="145"/>
      <c r="L235" s="107"/>
      <c r="M235" s="106"/>
      <c r="N235" s="106"/>
      <c r="O235" s="108"/>
      <c r="P235" s="109">
        <f>SUM(P236,P244)</f>
        <v>15508000</v>
      </c>
      <c r="Q235" s="110" t="s">
        <v>13</v>
      </c>
    </row>
    <row r="236" spans="1:17" ht="15.95" customHeight="1">
      <c r="A236" s="266"/>
      <c r="B236" s="405"/>
      <c r="C236" s="649" t="s">
        <v>121</v>
      </c>
      <c r="D236" s="588">
        <v>17688</v>
      </c>
      <c r="E236" s="559">
        <f>+P236/1000</f>
        <v>11608</v>
      </c>
      <c r="F236" s="565">
        <v>9358</v>
      </c>
      <c r="G236" s="590">
        <f>+E236-D236</f>
        <v>-6080</v>
      </c>
      <c r="H236" s="597">
        <f>+G236/D236*100</f>
        <v>-34.373586612392579</v>
      </c>
      <c r="I236" s="406"/>
      <c r="J236" s="168"/>
      <c r="K236" s="380"/>
      <c r="L236" s="380"/>
      <c r="M236" s="500" t="s">
        <v>60</v>
      </c>
      <c r="N236" s="500"/>
      <c r="O236" s="500"/>
      <c r="P236" s="407">
        <f>SUM(P237:P243)</f>
        <v>11608000</v>
      </c>
      <c r="Q236" s="152" t="s">
        <v>13</v>
      </c>
    </row>
    <row r="237" spans="1:17" ht="15.95" customHeight="1">
      <c r="A237" s="266"/>
      <c r="B237" s="62"/>
      <c r="C237" s="650"/>
      <c r="D237" s="593"/>
      <c r="E237" s="560"/>
      <c r="F237" s="567"/>
      <c r="G237" s="591"/>
      <c r="H237" s="598"/>
      <c r="I237" s="404" t="s">
        <v>97</v>
      </c>
      <c r="J237" s="89">
        <v>24000</v>
      </c>
      <c r="K237" s="145" t="s">
        <v>13</v>
      </c>
      <c r="L237" s="91" t="s">
        <v>20</v>
      </c>
      <c r="M237" s="90">
        <v>12</v>
      </c>
      <c r="N237" s="90" t="s">
        <v>17</v>
      </c>
      <c r="O237" s="92" t="s">
        <v>19</v>
      </c>
      <c r="P237" s="89">
        <f t="shared" ref="P237:P243" si="13">SUM(J237*M237)</f>
        <v>288000</v>
      </c>
      <c r="Q237" s="93" t="s">
        <v>13</v>
      </c>
    </row>
    <row r="238" spans="1:17" ht="15.95" customHeight="1">
      <c r="A238" s="266"/>
      <c r="B238" s="62"/>
      <c r="C238" s="650"/>
      <c r="D238" s="593"/>
      <c r="E238" s="560"/>
      <c r="F238" s="567"/>
      <c r="G238" s="591"/>
      <c r="H238" s="598"/>
      <c r="I238" s="404" t="s">
        <v>214</v>
      </c>
      <c r="J238" s="89">
        <v>350000</v>
      </c>
      <c r="K238" s="145" t="s">
        <v>13</v>
      </c>
      <c r="L238" s="91" t="s">
        <v>20</v>
      </c>
      <c r="M238" s="90">
        <v>12</v>
      </c>
      <c r="N238" s="90" t="s">
        <v>17</v>
      </c>
      <c r="O238" s="92" t="s">
        <v>19</v>
      </c>
      <c r="P238" s="89">
        <f t="shared" si="13"/>
        <v>4200000</v>
      </c>
      <c r="Q238" s="93" t="s">
        <v>13</v>
      </c>
    </row>
    <row r="239" spans="1:17" ht="15.95" customHeight="1">
      <c r="A239" s="266"/>
      <c r="B239" s="62"/>
      <c r="C239" s="650"/>
      <c r="D239" s="593"/>
      <c r="E239" s="560"/>
      <c r="F239" s="567"/>
      <c r="G239" s="591"/>
      <c r="H239" s="598"/>
      <c r="I239" s="404" t="s">
        <v>419</v>
      </c>
      <c r="J239" s="89">
        <v>60000</v>
      </c>
      <c r="K239" s="145" t="s">
        <v>13</v>
      </c>
      <c r="L239" s="91" t="s">
        <v>20</v>
      </c>
      <c r="M239" s="90">
        <v>12</v>
      </c>
      <c r="N239" s="90" t="s">
        <v>17</v>
      </c>
      <c r="O239" s="92" t="s">
        <v>19</v>
      </c>
      <c r="P239" s="89">
        <f t="shared" si="13"/>
        <v>720000</v>
      </c>
      <c r="Q239" s="93" t="s">
        <v>13</v>
      </c>
    </row>
    <row r="240" spans="1:17" ht="15.95" customHeight="1">
      <c r="A240" s="266"/>
      <c r="B240" s="62"/>
      <c r="C240" s="650"/>
      <c r="D240" s="593"/>
      <c r="E240" s="560"/>
      <c r="F240" s="567"/>
      <c r="G240" s="591"/>
      <c r="H240" s="598"/>
      <c r="I240" s="404" t="s">
        <v>345</v>
      </c>
      <c r="J240" s="89">
        <v>400000</v>
      </c>
      <c r="K240" s="145" t="s">
        <v>13</v>
      </c>
      <c r="L240" s="91" t="s">
        <v>20</v>
      </c>
      <c r="M240" s="90">
        <v>12</v>
      </c>
      <c r="N240" s="90" t="s">
        <v>17</v>
      </c>
      <c r="O240" s="92" t="s">
        <v>19</v>
      </c>
      <c r="P240" s="89">
        <f t="shared" si="13"/>
        <v>4800000</v>
      </c>
      <c r="Q240" s="93" t="s">
        <v>13</v>
      </c>
    </row>
    <row r="241" spans="1:17" ht="15.95" customHeight="1">
      <c r="A241" s="266"/>
      <c r="B241" s="62"/>
      <c r="C241" s="650"/>
      <c r="D241" s="593"/>
      <c r="E241" s="560"/>
      <c r="F241" s="567"/>
      <c r="G241" s="591"/>
      <c r="H241" s="598"/>
      <c r="I241" s="404" t="s">
        <v>450</v>
      </c>
      <c r="J241" s="89">
        <v>100000</v>
      </c>
      <c r="K241" s="145" t="s">
        <v>13</v>
      </c>
      <c r="L241" s="91" t="s">
        <v>20</v>
      </c>
      <c r="M241" s="90">
        <v>12</v>
      </c>
      <c r="N241" s="90" t="s">
        <v>27</v>
      </c>
      <c r="O241" s="92" t="s">
        <v>19</v>
      </c>
      <c r="P241" s="89">
        <f t="shared" si="13"/>
        <v>1200000</v>
      </c>
      <c r="Q241" s="93" t="s">
        <v>13</v>
      </c>
    </row>
    <row r="242" spans="1:17" ht="15.95" customHeight="1">
      <c r="A242" s="266"/>
      <c r="B242" s="62"/>
      <c r="C242" s="650"/>
      <c r="D242" s="593"/>
      <c r="E242" s="560"/>
      <c r="F242" s="277"/>
      <c r="G242" s="591"/>
      <c r="H242" s="598"/>
      <c r="I242" s="404" t="s">
        <v>258</v>
      </c>
      <c r="J242" s="89">
        <v>400000</v>
      </c>
      <c r="K242" s="145" t="s">
        <v>13</v>
      </c>
      <c r="L242" s="91" t="s">
        <v>20</v>
      </c>
      <c r="M242" s="90">
        <v>1</v>
      </c>
      <c r="N242" s="90" t="s">
        <v>27</v>
      </c>
      <c r="O242" s="92" t="s">
        <v>19</v>
      </c>
      <c r="P242" s="89">
        <f>J242*M242</f>
        <v>400000</v>
      </c>
      <c r="Q242" s="93" t="s">
        <v>13</v>
      </c>
    </row>
    <row r="243" spans="1:17" ht="15.95" customHeight="1">
      <c r="A243" s="266"/>
      <c r="B243" s="62"/>
      <c r="C243" s="651"/>
      <c r="D243" s="589"/>
      <c r="E243" s="561"/>
      <c r="F243" s="277"/>
      <c r="G243" s="592"/>
      <c r="H243" s="599"/>
      <c r="I243" s="404" t="s">
        <v>242</v>
      </c>
      <c r="J243" s="89"/>
      <c r="K243" s="145" t="s">
        <v>13</v>
      </c>
      <c r="L243" s="91" t="s">
        <v>20</v>
      </c>
      <c r="M243" s="90"/>
      <c r="N243" s="90" t="s">
        <v>27</v>
      </c>
      <c r="O243" s="92" t="s">
        <v>19</v>
      </c>
      <c r="P243" s="89">
        <f t="shared" si="13"/>
        <v>0</v>
      </c>
      <c r="Q243" s="93" t="s">
        <v>13</v>
      </c>
    </row>
    <row r="244" spans="1:17" ht="15.95" customHeight="1">
      <c r="A244" s="266"/>
      <c r="B244" s="62"/>
      <c r="C244" s="649" t="s">
        <v>146</v>
      </c>
      <c r="D244" s="588">
        <v>4000</v>
      </c>
      <c r="E244" s="559">
        <f>+P244/1000</f>
        <v>3900</v>
      </c>
      <c r="F244" s="565">
        <v>7213</v>
      </c>
      <c r="G244" s="590">
        <f>+E244-D244</f>
        <v>-100</v>
      </c>
      <c r="H244" s="597"/>
      <c r="I244" s="406"/>
      <c r="J244" s="168"/>
      <c r="K244" s="380"/>
      <c r="L244" s="381"/>
      <c r="M244" s="500" t="s">
        <v>60</v>
      </c>
      <c r="N244" s="500"/>
      <c r="O244" s="500"/>
      <c r="P244" s="407">
        <f>SUM(P245:P247)</f>
        <v>3900000</v>
      </c>
      <c r="Q244" s="152" t="s">
        <v>13</v>
      </c>
    </row>
    <row r="245" spans="1:17" ht="15.95" customHeight="1">
      <c r="A245" s="266"/>
      <c r="B245" s="62"/>
      <c r="C245" s="650"/>
      <c r="D245" s="647"/>
      <c r="E245" s="667"/>
      <c r="F245" s="567"/>
      <c r="G245" s="713"/>
      <c r="H245" s="710"/>
      <c r="I245" s="408" t="s">
        <v>200</v>
      </c>
      <c r="J245" s="89">
        <v>300000</v>
      </c>
      <c r="K245" s="145" t="s">
        <v>13</v>
      </c>
      <c r="L245" s="91" t="s">
        <v>20</v>
      </c>
      <c r="M245" s="90">
        <v>12</v>
      </c>
      <c r="N245" s="90" t="s">
        <v>27</v>
      </c>
      <c r="O245" s="92"/>
      <c r="P245" s="89">
        <f>SUM(J245*M245)</f>
        <v>3600000</v>
      </c>
      <c r="Q245" s="93" t="s">
        <v>13</v>
      </c>
    </row>
    <row r="246" spans="1:17" ht="15.95" customHeight="1">
      <c r="A246" s="266"/>
      <c r="B246" s="62"/>
      <c r="C246" s="650"/>
      <c r="D246" s="647"/>
      <c r="E246" s="667"/>
      <c r="F246" s="567"/>
      <c r="G246" s="713"/>
      <c r="H246" s="710"/>
      <c r="I246" s="404" t="s">
        <v>236</v>
      </c>
      <c r="J246" s="89">
        <v>300000</v>
      </c>
      <c r="K246" s="145" t="s">
        <v>13</v>
      </c>
      <c r="L246" s="91" t="s">
        <v>20</v>
      </c>
      <c r="M246" s="90">
        <v>1</v>
      </c>
      <c r="N246" s="90" t="s">
        <v>27</v>
      </c>
      <c r="O246" s="92" t="s">
        <v>19</v>
      </c>
      <c r="P246" s="89">
        <f>SUM(J246*M246)</f>
        <v>300000</v>
      </c>
      <c r="Q246" s="93" t="s">
        <v>13</v>
      </c>
    </row>
    <row r="247" spans="1:17" ht="15.95" customHeight="1">
      <c r="A247" s="266"/>
      <c r="B247" s="100"/>
      <c r="C247" s="651"/>
      <c r="D247" s="648"/>
      <c r="E247" s="668"/>
      <c r="F247" s="566"/>
      <c r="G247" s="714"/>
      <c r="H247" s="711"/>
      <c r="I247" s="409" t="s">
        <v>338</v>
      </c>
      <c r="J247" s="109">
        <v>0</v>
      </c>
      <c r="K247" s="342" t="s">
        <v>13</v>
      </c>
      <c r="L247" s="107" t="s">
        <v>20</v>
      </c>
      <c r="M247" s="106">
        <v>0</v>
      </c>
      <c r="N247" s="106" t="s">
        <v>27</v>
      </c>
      <c r="O247" s="108" t="s">
        <v>19</v>
      </c>
      <c r="P247" s="109">
        <f>SUM(J247*M247)</f>
        <v>0</v>
      </c>
      <c r="Q247" s="110" t="s">
        <v>13</v>
      </c>
    </row>
    <row r="248" spans="1:17" ht="18" customHeight="1">
      <c r="A248" s="33" t="s">
        <v>67</v>
      </c>
      <c r="B248" s="45" t="s">
        <v>96</v>
      </c>
      <c r="C248" s="410" t="s">
        <v>43</v>
      </c>
      <c r="D248" s="324">
        <f>SUM(D249:D250)</f>
        <v>68840</v>
      </c>
      <c r="E248" s="388">
        <f>SUM(E249:E250)</f>
        <v>46000</v>
      </c>
      <c r="F248" s="357">
        <f>SUM(F249:F250)</f>
        <v>2500</v>
      </c>
      <c r="G248" s="326">
        <f>+E248-D248</f>
        <v>-22840</v>
      </c>
      <c r="H248" s="327">
        <f>+G248/D248*100</f>
        <v>-33.178384660081349</v>
      </c>
      <c r="I248" s="340"/>
      <c r="J248" s="204"/>
      <c r="K248" s="77"/>
      <c r="L248" s="205"/>
      <c r="M248" s="78"/>
      <c r="N248" s="78"/>
      <c r="O248" s="206"/>
      <c r="P248" s="204">
        <f>P249</f>
        <v>46000000</v>
      </c>
      <c r="Q248" s="136" t="s">
        <v>13</v>
      </c>
    </row>
    <row r="249" spans="1:17" ht="18" customHeight="1">
      <c r="A249" s="56"/>
      <c r="B249" s="193" t="s">
        <v>67</v>
      </c>
      <c r="C249" s="642" t="s">
        <v>376</v>
      </c>
      <c r="D249" s="588">
        <v>68840</v>
      </c>
      <c r="E249" s="559">
        <f>+P249/1000</f>
        <v>46000</v>
      </c>
      <c r="F249" s="565">
        <v>2500</v>
      </c>
      <c r="G249" s="590">
        <f>+E249-D249</f>
        <v>-22840</v>
      </c>
      <c r="H249" s="606">
        <f>+G249/D249*100</f>
        <v>-33.178384660081349</v>
      </c>
      <c r="I249" s="680"/>
      <c r="J249" s="681"/>
      <c r="K249" s="198"/>
      <c r="L249" s="61"/>
      <c r="M249" s="487" t="s">
        <v>60</v>
      </c>
      <c r="N249" s="487"/>
      <c r="O249" s="487"/>
      <c r="P249" s="60">
        <f>SUM(P250:P252)</f>
        <v>46000000</v>
      </c>
      <c r="Q249" s="55" t="s">
        <v>13</v>
      </c>
    </row>
    <row r="250" spans="1:17" ht="18" customHeight="1">
      <c r="A250" s="56"/>
      <c r="B250" s="81"/>
      <c r="C250" s="643"/>
      <c r="D250" s="593"/>
      <c r="E250" s="560"/>
      <c r="F250" s="566"/>
      <c r="G250" s="591"/>
      <c r="H250" s="607"/>
      <c r="I250" s="8" t="s">
        <v>108</v>
      </c>
      <c r="J250" s="70">
        <v>10000000</v>
      </c>
      <c r="K250" s="11" t="s">
        <v>13</v>
      </c>
      <c r="L250" s="12" t="s">
        <v>20</v>
      </c>
      <c r="M250" s="13">
        <v>1</v>
      </c>
      <c r="N250" s="13" t="s">
        <v>27</v>
      </c>
      <c r="O250" s="14" t="s">
        <v>19</v>
      </c>
      <c r="P250" s="70">
        <f>SUM(J250*M250)</f>
        <v>10000000</v>
      </c>
      <c r="Q250" s="1" t="s">
        <v>13</v>
      </c>
    </row>
    <row r="251" spans="1:17" ht="18" customHeight="1">
      <c r="A251" s="56"/>
      <c r="B251" s="81"/>
      <c r="C251" s="643"/>
      <c r="D251" s="593"/>
      <c r="E251" s="560"/>
      <c r="F251" s="277"/>
      <c r="G251" s="591"/>
      <c r="H251" s="607"/>
      <c r="I251" s="312" t="s">
        <v>499</v>
      </c>
      <c r="J251" s="70">
        <v>0</v>
      </c>
      <c r="K251" s="11" t="s">
        <v>13</v>
      </c>
      <c r="L251" s="12" t="s">
        <v>20</v>
      </c>
      <c r="M251" s="13">
        <v>4</v>
      </c>
      <c r="N251" s="13" t="s">
        <v>17</v>
      </c>
      <c r="O251" s="14" t="s">
        <v>19</v>
      </c>
      <c r="P251" s="70">
        <f>SUM(J251*M251)</f>
        <v>0</v>
      </c>
      <c r="Q251" s="1" t="s">
        <v>13</v>
      </c>
    </row>
    <row r="252" spans="1:17" ht="18" customHeight="1">
      <c r="A252" s="99"/>
      <c r="B252" s="411"/>
      <c r="C252" s="646"/>
      <c r="D252" s="589"/>
      <c r="E252" s="561"/>
      <c r="F252" s="277"/>
      <c r="G252" s="592"/>
      <c r="H252" s="608"/>
      <c r="I252" s="310" t="s">
        <v>370</v>
      </c>
      <c r="J252" s="70">
        <v>18000000</v>
      </c>
      <c r="K252" s="11" t="s">
        <v>13</v>
      </c>
      <c r="L252" s="12" t="s">
        <v>20</v>
      </c>
      <c r="M252" s="13">
        <v>2</v>
      </c>
      <c r="N252" s="13" t="s">
        <v>27</v>
      </c>
      <c r="O252" s="14" t="s">
        <v>19</v>
      </c>
      <c r="P252" s="70">
        <f>SUM(J252*M252)</f>
        <v>36000000</v>
      </c>
      <c r="Q252" s="1" t="s">
        <v>13</v>
      </c>
    </row>
    <row r="253" spans="1:17" ht="20.100000000000001" customHeight="1">
      <c r="A253" s="71" t="s">
        <v>37</v>
      </c>
      <c r="B253" s="512" t="s">
        <v>26</v>
      </c>
      <c r="C253" s="652"/>
      <c r="D253" s="292">
        <f>+D254</f>
        <v>57596</v>
      </c>
      <c r="E253" s="292">
        <f>+E254</f>
        <v>5000</v>
      </c>
      <c r="F253" s="293"/>
      <c r="G253" s="294">
        <f>+E253-D253</f>
        <v>-52596</v>
      </c>
      <c r="H253" s="412">
        <f>+G253/D253*100</f>
        <v>-91.318841586221268</v>
      </c>
      <c r="I253" s="286"/>
      <c r="J253" s="60"/>
      <c r="K253" s="198"/>
      <c r="L253" s="68"/>
      <c r="M253" s="61"/>
      <c r="N253" s="61"/>
      <c r="O253" s="210"/>
      <c r="P253" s="299">
        <f>P254</f>
        <v>5000000</v>
      </c>
      <c r="Q253" s="215" t="s">
        <v>13</v>
      </c>
    </row>
    <row r="254" spans="1:17" ht="15.95" customHeight="1">
      <c r="A254" s="56"/>
      <c r="B254" s="290" t="s">
        <v>37</v>
      </c>
      <c r="C254" s="649" t="s">
        <v>37</v>
      </c>
      <c r="D254" s="588">
        <v>57596</v>
      </c>
      <c r="E254" s="559">
        <f>+P254/1000</f>
        <v>5000</v>
      </c>
      <c r="F254" s="275"/>
      <c r="G254" s="590">
        <f>+E254-D254</f>
        <v>-52596</v>
      </c>
      <c r="H254" s="606">
        <f>+G254/D254*100</f>
        <v>-91.318841586221268</v>
      </c>
      <c r="I254" s="282"/>
      <c r="J254" s="69"/>
      <c r="K254" s="198"/>
      <c r="L254" s="68"/>
      <c r="M254" s="487" t="s">
        <v>60</v>
      </c>
      <c r="N254" s="487"/>
      <c r="O254" s="487"/>
      <c r="P254" s="60">
        <f>SUM(P255:P258)</f>
        <v>5000000</v>
      </c>
      <c r="Q254" s="55" t="s">
        <v>13</v>
      </c>
    </row>
    <row r="255" spans="1:17" ht="15.95" customHeight="1">
      <c r="A255" s="56"/>
      <c r="B255" s="81"/>
      <c r="C255" s="650"/>
      <c r="D255" s="593"/>
      <c r="E255" s="560"/>
      <c r="F255" s="277"/>
      <c r="G255" s="591"/>
      <c r="H255" s="607"/>
      <c r="I255" s="8" t="s">
        <v>385</v>
      </c>
      <c r="J255" s="10">
        <v>5000000</v>
      </c>
      <c r="K255" s="11" t="s">
        <v>13</v>
      </c>
      <c r="L255" s="12" t="s">
        <v>20</v>
      </c>
      <c r="M255" s="13">
        <v>1</v>
      </c>
      <c r="N255" s="13" t="s">
        <v>27</v>
      </c>
      <c r="O255" s="14" t="s">
        <v>19</v>
      </c>
      <c r="P255" s="86">
        <f>+J255*M255</f>
        <v>5000000</v>
      </c>
      <c r="Q255" s="1" t="s">
        <v>13</v>
      </c>
    </row>
    <row r="256" spans="1:17" ht="15.95" customHeight="1">
      <c r="A256" s="56"/>
      <c r="B256" s="81"/>
      <c r="C256" s="650"/>
      <c r="D256" s="593"/>
      <c r="E256" s="560"/>
      <c r="F256" s="277"/>
      <c r="G256" s="591"/>
      <c r="H256" s="607"/>
      <c r="I256" s="139" t="s">
        <v>435</v>
      </c>
      <c r="J256" s="10">
        <v>0</v>
      </c>
      <c r="K256" s="11" t="s">
        <v>13</v>
      </c>
      <c r="L256" s="12" t="s">
        <v>20</v>
      </c>
      <c r="M256" s="13">
        <v>1</v>
      </c>
      <c r="N256" s="13" t="s">
        <v>63</v>
      </c>
      <c r="O256" s="14" t="s">
        <v>19</v>
      </c>
      <c r="P256" s="86">
        <f>+J256*M256</f>
        <v>0</v>
      </c>
      <c r="Q256" s="1" t="s">
        <v>13</v>
      </c>
    </row>
    <row r="257" spans="1:17" ht="15.95" customHeight="1">
      <c r="A257" s="56"/>
      <c r="B257" s="81"/>
      <c r="C257" s="650"/>
      <c r="D257" s="593"/>
      <c r="E257" s="560"/>
      <c r="F257" s="277"/>
      <c r="G257" s="591"/>
      <c r="H257" s="607"/>
      <c r="I257" s="139" t="s">
        <v>361</v>
      </c>
      <c r="J257" s="10">
        <v>0</v>
      </c>
      <c r="K257" s="11" t="s">
        <v>13</v>
      </c>
      <c r="L257" s="12" t="s">
        <v>20</v>
      </c>
      <c r="M257" s="13">
        <v>1</v>
      </c>
      <c r="N257" s="13" t="s">
        <v>27</v>
      </c>
      <c r="O257" s="14" t="s">
        <v>19</v>
      </c>
      <c r="P257" s="86">
        <f>+J257*M257</f>
        <v>0</v>
      </c>
      <c r="Q257" s="1" t="s">
        <v>13</v>
      </c>
    </row>
    <row r="258" spans="1:17" ht="15.95" customHeight="1">
      <c r="A258" s="56"/>
      <c r="B258" s="81"/>
      <c r="C258" s="651"/>
      <c r="D258" s="589"/>
      <c r="E258" s="561"/>
      <c r="F258" s="277"/>
      <c r="G258" s="592"/>
      <c r="H258" s="608"/>
      <c r="I258" s="139" t="s">
        <v>374</v>
      </c>
      <c r="J258" s="10">
        <v>0</v>
      </c>
      <c r="K258" s="11" t="s">
        <v>13</v>
      </c>
      <c r="L258" s="12" t="s">
        <v>20</v>
      </c>
      <c r="M258" s="13">
        <v>2</v>
      </c>
      <c r="N258" s="13" t="s">
        <v>63</v>
      </c>
      <c r="O258" s="14" t="s">
        <v>19</v>
      </c>
      <c r="P258" s="86">
        <f>+J258*M258</f>
        <v>0</v>
      </c>
      <c r="Q258" s="1" t="s">
        <v>13</v>
      </c>
    </row>
    <row r="259" spans="1:17" ht="20.100000000000001" customHeight="1">
      <c r="A259" s="413" t="s">
        <v>69</v>
      </c>
      <c r="B259" s="512" t="s">
        <v>26</v>
      </c>
      <c r="C259" s="652"/>
      <c r="D259" s="291">
        <f>SUM(D260:D263)</f>
        <v>13420</v>
      </c>
      <c r="E259" s="291">
        <f>SUM(E260:E263)</f>
        <v>0</v>
      </c>
      <c r="F259" s="293">
        <f>SUM(F260:F263)</f>
        <v>31393</v>
      </c>
      <c r="G259" s="294">
        <f>+E259-D259</f>
        <v>-13420</v>
      </c>
      <c r="H259" s="412">
        <f>+G259/D259*100</f>
        <v>-100</v>
      </c>
      <c r="I259" s="286"/>
      <c r="J259" s="60"/>
      <c r="K259" s="198"/>
      <c r="L259" s="68"/>
      <c r="M259" s="61"/>
      <c r="N259" s="61"/>
      <c r="O259" s="210"/>
      <c r="P259" s="299">
        <f>SUM(P260,P262)</f>
        <v>0</v>
      </c>
      <c r="Q259" s="215" t="s">
        <v>13</v>
      </c>
    </row>
    <row r="260" spans="1:17" ht="16.5" customHeight="1">
      <c r="A260" s="266"/>
      <c r="B260" s="414" t="s">
        <v>111</v>
      </c>
      <c r="C260" s="644" t="s">
        <v>176</v>
      </c>
      <c r="D260" s="588">
        <v>13000</v>
      </c>
      <c r="E260" s="588">
        <f>+P260/1000</f>
        <v>0</v>
      </c>
      <c r="F260" s="275">
        <v>0</v>
      </c>
      <c r="G260" s="590">
        <f>+E260-D260</f>
        <v>-13000</v>
      </c>
      <c r="H260" s="597">
        <f>+G260/D260*100</f>
        <v>-100</v>
      </c>
      <c r="I260" s="289" t="s">
        <v>346</v>
      </c>
      <c r="J260" s="60"/>
      <c r="K260" s="198"/>
      <c r="L260" s="61"/>
      <c r="M260" s="487" t="s">
        <v>60</v>
      </c>
      <c r="N260" s="487"/>
      <c r="O260" s="487"/>
      <c r="P260" s="60">
        <f>SUM(P261:P261)</f>
        <v>0</v>
      </c>
      <c r="Q260" s="55" t="s">
        <v>13</v>
      </c>
    </row>
    <row r="261" spans="1:17" ht="16.5" customHeight="1">
      <c r="A261" s="266"/>
      <c r="B261" s="415"/>
      <c r="C261" s="645"/>
      <c r="D261" s="589"/>
      <c r="E261" s="589"/>
      <c r="F261" s="277"/>
      <c r="G261" s="592"/>
      <c r="H261" s="599"/>
      <c r="I261" s="139" t="s">
        <v>431</v>
      </c>
      <c r="J261" s="10">
        <v>0</v>
      </c>
      <c r="K261" s="11" t="s">
        <v>13</v>
      </c>
      <c r="L261" s="12" t="s">
        <v>20</v>
      </c>
      <c r="M261" s="13">
        <v>1</v>
      </c>
      <c r="N261" s="13" t="s">
        <v>27</v>
      </c>
      <c r="O261" s="14" t="s">
        <v>19</v>
      </c>
      <c r="P261" s="86">
        <f>+J261*M261</f>
        <v>0</v>
      </c>
      <c r="Q261" s="1" t="s">
        <v>13</v>
      </c>
    </row>
    <row r="262" spans="1:17" ht="16.5" customHeight="1">
      <c r="A262" s="266"/>
      <c r="B262" s="415"/>
      <c r="C262" s="642" t="s">
        <v>268</v>
      </c>
      <c r="D262" s="588">
        <v>420</v>
      </c>
      <c r="E262" s="559">
        <f>+P262/1000</f>
        <v>0</v>
      </c>
      <c r="F262" s="565">
        <v>31393</v>
      </c>
      <c r="G262" s="590">
        <f>+E262-D262</f>
        <v>-420</v>
      </c>
      <c r="H262" s="597">
        <f>+G262/D262*100</f>
        <v>-100</v>
      </c>
      <c r="I262" s="286" t="s">
        <v>45</v>
      </c>
      <c r="J262" s="60" t="s">
        <v>45</v>
      </c>
      <c r="K262" s="198" t="s">
        <v>45</v>
      </c>
      <c r="L262" s="68"/>
      <c r="M262" s="487" t="s">
        <v>60</v>
      </c>
      <c r="N262" s="487"/>
      <c r="O262" s="487"/>
      <c r="P262" s="60">
        <f>SUM(P263:P263)</f>
        <v>0</v>
      </c>
      <c r="Q262" s="55" t="s">
        <v>13</v>
      </c>
    </row>
    <row r="263" spans="1:17" ht="16.5" customHeight="1">
      <c r="A263" s="266"/>
      <c r="B263" s="415"/>
      <c r="C263" s="643"/>
      <c r="D263" s="593"/>
      <c r="E263" s="560"/>
      <c r="F263" s="567"/>
      <c r="G263" s="591"/>
      <c r="H263" s="598"/>
      <c r="I263" s="139" t="s">
        <v>440</v>
      </c>
      <c r="J263" s="10">
        <v>0</v>
      </c>
      <c r="K263" s="11" t="s">
        <v>13</v>
      </c>
      <c r="L263" s="12" t="s">
        <v>20</v>
      </c>
      <c r="M263" s="13">
        <v>12</v>
      </c>
      <c r="N263" s="13" t="s">
        <v>27</v>
      </c>
      <c r="O263" s="14" t="s">
        <v>19</v>
      </c>
      <c r="P263" s="86">
        <f>+J263*M263</f>
        <v>0</v>
      </c>
      <c r="Q263" s="1" t="s">
        <v>13</v>
      </c>
    </row>
    <row r="264" spans="1:17" ht="21.75" customHeight="1">
      <c r="A264" s="413" t="s">
        <v>56</v>
      </c>
      <c r="B264" s="511" t="s">
        <v>26</v>
      </c>
      <c r="C264" s="512"/>
      <c r="D264" s="416">
        <f>SUM(D265:D364)</f>
        <v>1961828.9099300001</v>
      </c>
      <c r="E264" s="416">
        <f t="shared" ref="E264:E284" si="14">P264/1000</f>
        <v>1413800</v>
      </c>
      <c r="F264" s="417" t="e">
        <f>SUM(F265:F273,F277:F363)</f>
        <v>#VALUE!</v>
      </c>
      <c r="G264" s="418">
        <f>+E264-D264</f>
        <v>-548028.90993000008</v>
      </c>
      <c r="H264" s="412">
        <f t="shared" ref="H264:H276" si="15">+G264/D264*100</f>
        <v>-27.934592418130606</v>
      </c>
      <c r="I264" s="328"/>
      <c r="J264" s="204"/>
      <c r="K264" s="77"/>
      <c r="L264" s="78"/>
      <c r="M264" s="78"/>
      <c r="N264" s="78"/>
      <c r="O264" s="78"/>
      <c r="P264" s="204">
        <f>SUM(P265:P364)</f>
        <v>1413800000</v>
      </c>
      <c r="Q264" s="136" t="s">
        <v>13</v>
      </c>
    </row>
    <row r="265" spans="1:17" ht="17.45" customHeight="1">
      <c r="A265" s="266"/>
      <c r="B265" s="57" t="s">
        <v>56</v>
      </c>
      <c r="C265" s="419" t="s">
        <v>179</v>
      </c>
      <c r="D265" s="420">
        <v>45500</v>
      </c>
      <c r="E265" s="324">
        <f t="shared" si="14"/>
        <v>43000</v>
      </c>
      <c r="F265" s="421"/>
      <c r="G265" s="326">
        <f t="shared" ref="G265:G273" si="16">E265-D265</f>
        <v>-2500</v>
      </c>
      <c r="H265" s="327">
        <f t="shared" si="15"/>
        <v>-5.4945054945054945</v>
      </c>
      <c r="I265" s="422" t="s">
        <v>78</v>
      </c>
      <c r="J265" s="60">
        <v>10750000</v>
      </c>
      <c r="K265" s="423" t="s">
        <v>13</v>
      </c>
      <c r="L265" s="424" t="s">
        <v>20</v>
      </c>
      <c r="M265" s="425">
        <v>4</v>
      </c>
      <c r="N265" s="425" t="s">
        <v>27</v>
      </c>
      <c r="O265" s="426" t="s">
        <v>19</v>
      </c>
      <c r="P265" s="60">
        <v>43000000</v>
      </c>
      <c r="Q265" s="427" t="s">
        <v>13</v>
      </c>
    </row>
    <row r="266" spans="1:17" ht="17.45" customHeight="1">
      <c r="A266" s="266"/>
      <c r="B266" s="57"/>
      <c r="C266" s="428" t="s">
        <v>301</v>
      </c>
      <c r="D266" s="420">
        <v>40000</v>
      </c>
      <c r="E266" s="324">
        <f t="shared" si="14"/>
        <v>40000</v>
      </c>
      <c r="F266" s="421"/>
      <c r="G266" s="326">
        <f t="shared" si="16"/>
        <v>0</v>
      </c>
      <c r="H266" s="327">
        <f t="shared" si="15"/>
        <v>0</v>
      </c>
      <c r="I266" s="422" t="s">
        <v>78</v>
      </c>
      <c r="J266" s="70">
        <v>10000000</v>
      </c>
      <c r="K266" s="429" t="s">
        <v>13</v>
      </c>
      <c r="L266" s="430" t="s">
        <v>20</v>
      </c>
      <c r="M266" s="431">
        <v>4</v>
      </c>
      <c r="N266" s="431" t="s">
        <v>27</v>
      </c>
      <c r="O266" s="432" t="s">
        <v>19</v>
      </c>
      <c r="P266" s="70">
        <v>40000000</v>
      </c>
      <c r="Q266" s="433" t="s">
        <v>13</v>
      </c>
    </row>
    <row r="267" spans="1:17" ht="17.45" customHeight="1">
      <c r="A267" s="266"/>
      <c r="B267" s="57"/>
      <c r="C267" s="419" t="s">
        <v>215</v>
      </c>
      <c r="D267" s="324">
        <v>52000</v>
      </c>
      <c r="E267" s="324">
        <f t="shared" si="14"/>
        <v>50000</v>
      </c>
      <c r="F267" s="421"/>
      <c r="G267" s="326">
        <f t="shared" si="16"/>
        <v>-2000</v>
      </c>
      <c r="H267" s="327">
        <f t="shared" si="15"/>
        <v>-3.8461538461538463</v>
      </c>
      <c r="I267" s="422" t="s">
        <v>78</v>
      </c>
      <c r="J267" s="70">
        <v>12500000</v>
      </c>
      <c r="K267" s="429" t="s">
        <v>13</v>
      </c>
      <c r="L267" s="430" t="s">
        <v>20</v>
      </c>
      <c r="M267" s="431">
        <v>4</v>
      </c>
      <c r="N267" s="431" t="s">
        <v>27</v>
      </c>
      <c r="O267" s="432" t="s">
        <v>19</v>
      </c>
      <c r="P267" s="70">
        <v>50000000</v>
      </c>
      <c r="Q267" s="433" t="s">
        <v>13</v>
      </c>
    </row>
    <row r="268" spans="1:17" ht="17.45" customHeight="1">
      <c r="A268" s="266"/>
      <c r="B268" s="62"/>
      <c r="C268" s="419" t="s">
        <v>198</v>
      </c>
      <c r="D268" s="420">
        <v>61750</v>
      </c>
      <c r="E268" s="324">
        <f t="shared" si="14"/>
        <v>48000</v>
      </c>
      <c r="F268" s="421"/>
      <c r="G268" s="326">
        <f t="shared" si="16"/>
        <v>-13750</v>
      </c>
      <c r="H268" s="327">
        <f t="shared" si="15"/>
        <v>-22.267206477732792</v>
      </c>
      <c r="I268" s="422" t="s">
        <v>78</v>
      </c>
      <c r="J268" s="70">
        <v>12000000</v>
      </c>
      <c r="K268" s="429" t="s">
        <v>13</v>
      </c>
      <c r="L268" s="430" t="s">
        <v>20</v>
      </c>
      <c r="M268" s="431">
        <v>4</v>
      </c>
      <c r="N268" s="431" t="s">
        <v>27</v>
      </c>
      <c r="O268" s="432" t="s">
        <v>19</v>
      </c>
      <c r="P268" s="70">
        <v>48000000</v>
      </c>
      <c r="Q268" s="433" t="s">
        <v>13</v>
      </c>
    </row>
    <row r="269" spans="1:17" ht="17.45" customHeight="1">
      <c r="A269" s="266"/>
      <c r="B269" s="62"/>
      <c r="C269" s="419" t="s">
        <v>141</v>
      </c>
      <c r="D269" s="324">
        <v>58000</v>
      </c>
      <c r="E269" s="324">
        <f t="shared" si="14"/>
        <v>58000</v>
      </c>
      <c r="F269" s="421"/>
      <c r="G269" s="326">
        <f t="shared" si="16"/>
        <v>0</v>
      </c>
      <c r="H269" s="327">
        <f t="shared" si="15"/>
        <v>0</v>
      </c>
      <c r="I269" s="422" t="s">
        <v>78</v>
      </c>
      <c r="J269" s="70">
        <v>14500000</v>
      </c>
      <c r="K269" s="429" t="s">
        <v>13</v>
      </c>
      <c r="L269" s="430" t="s">
        <v>20</v>
      </c>
      <c r="M269" s="431">
        <v>4</v>
      </c>
      <c r="N269" s="431" t="s">
        <v>27</v>
      </c>
      <c r="O269" s="432" t="s">
        <v>19</v>
      </c>
      <c r="P269" s="70">
        <v>58000000</v>
      </c>
      <c r="Q269" s="433" t="s">
        <v>13</v>
      </c>
    </row>
    <row r="270" spans="1:17" ht="17.45" customHeight="1">
      <c r="A270" s="33"/>
      <c r="B270" s="57"/>
      <c r="C270" s="434" t="s">
        <v>219</v>
      </c>
      <c r="D270" s="435">
        <v>36500</v>
      </c>
      <c r="E270" s="436">
        <f t="shared" si="14"/>
        <v>36000</v>
      </c>
      <c r="F270" s="437"/>
      <c r="G270" s="338">
        <f t="shared" si="16"/>
        <v>-500</v>
      </c>
      <c r="H270" s="339">
        <f t="shared" si="15"/>
        <v>-1.3698630136986301</v>
      </c>
      <c r="I270" s="422" t="s">
        <v>78</v>
      </c>
      <c r="J270" s="70">
        <v>9000000</v>
      </c>
      <c r="K270" s="429" t="s">
        <v>13</v>
      </c>
      <c r="L270" s="430" t="s">
        <v>20</v>
      </c>
      <c r="M270" s="431">
        <v>4</v>
      </c>
      <c r="N270" s="431" t="s">
        <v>27</v>
      </c>
      <c r="O270" s="432" t="s">
        <v>19</v>
      </c>
      <c r="P270" s="70">
        <v>36000000</v>
      </c>
      <c r="Q270" s="433" t="s">
        <v>13</v>
      </c>
    </row>
    <row r="271" spans="1:17" ht="17.45" customHeight="1">
      <c r="A271" s="330"/>
      <c r="B271" s="57"/>
      <c r="C271" s="419" t="s">
        <v>209</v>
      </c>
      <c r="D271" s="420">
        <v>45000</v>
      </c>
      <c r="E271" s="324">
        <f t="shared" si="14"/>
        <v>45000</v>
      </c>
      <c r="F271" s="421"/>
      <c r="G271" s="326">
        <f t="shared" si="16"/>
        <v>0</v>
      </c>
      <c r="H271" s="327">
        <f t="shared" si="15"/>
        <v>0</v>
      </c>
      <c r="I271" s="422" t="s">
        <v>78</v>
      </c>
      <c r="J271" s="70">
        <v>11250000</v>
      </c>
      <c r="K271" s="429" t="s">
        <v>13</v>
      </c>
      <c r="L271" s="430" t="s">
        <v>20</v>
      </c>
      <c r="M271" s="431">
        <v>4</v>
      </c>
      <c r="N271" s="431" t="s">
        <v>27</v>
      </c>
      <c r="O271" s="432" t="s">
        <v>19</v>
      </c>
      <c r="P271" s="70">
        <v>45000000</v>
      </c>
      <c r="Q271" s="433" t="s">
        <v>13</v>
      </c>
    </row>
    <row r="272" spans="1:17" ht="17.45" customHeight="1">
      <c r="A272" s="266"/>
      <c r="B272" s="62"/>
      <c r="C272" s="434" t="s">
        <v>169</v>
      </c>
      <c r="D272" s="435">
        <v>31500</v>
      </c>
      <c r="E272" s="436">
        <f t="shared" si="14"/>
        <v>40000</v>
      </c>
      <c r="F272" s="437"/>
      <c r="G272" s="338">
        <f t="shared" si="16"/>
        <v>8500</v>
      </c>
      <c r="H272" s="339">
        <f t="shared" si="15"/>
        <v>26.984126984126984</v>
      </c>
      <c r="I272" s="422" t="s">
        <v>78</v>
      </c>
      <c r="J272" s="70">
        <v>10000000</v>
      </c>
      <c r="K272" s="429" t="s">
        <v>13</v>
      </c>
      <c r="L272" s="430" t="s">
        <v>20</v>
      </c>
      <c r="M272" s="431">
        <v>4</v>
      </c>
      <c r="N272" s="431" t="s">
        <v>27</v>
      </c>
      <c r="O272" s="432" t="s">
        <v>19</v>
      </c>
      <c r="P272" s="70">
        <v>40000000</v>
      </c>
      <c r="Q272" s="433" t="s">
        <v>13</v>
      </c>
    </row>
    <row r="273" spans="1:17" ht="18" customHeight="1">
      <c r="A273" s="266"/>
      <c r="B273" s="62"/>
      <c r="C273" s="419" t="s">
        <v>369</v>
      </c>
      <c r="D273" s="420">
        <v>60000</v>
      </c>
      <c r="E273" s="324">
        <f t="shared" si="14"/>
        <v>60000</v>
      </c>
      <c r="F273" s="421"/>
      <c r="G273" s="326">
        <f t="shared" si="16"/>
        <v>0</v>
      </c>
      <c r="H273" s="327">
        <f t="shared" si="15"/>
        <v>0</v>
      </c>
      <c r="I273" s="422" t="s">
        <v>78</v>
      </c>
      <c r="J273" s="70">
        <v>15000000</v>
      </c>
      <c r="K273" s="429" t="s">
        <v>13</v>
      </c>
      <c r="L273" s="430" t="s">
        <v>20</v>
      </c>
      <c r="M273" s="431">
        <v>4</v>
      </c>
      <c r="N273" s="431" t="s">
        <v>27</v>
      </c>
      <c r="O273" s="432" t="s">
        <v>19</v>
      </c>
      <c r="P273" s="70">
        <v>60000000</v>
      </c>
      <c r="Q273" s="433" t="s">
        <v>13</v>
      </c>
    </row>
    <row r="274" spans="1:17" ht="17.45" customHeight="1">
      <c r="A274" s="266"/>
      <c r="B274" s="62"/>
      <c r="C274" s="428" t="s">
        <v>393</v>
      </c>
      <c r="D274" s="324">
        <v>399328</v>
      </c>
      <c r="E274" s="324">
        <f t="shared" si="14"/>
        <v>390000</v>
      </c>
      <c r="F274" s="421"/>
      <c r="G274" s="326">
        <f>+E274-D274</f>
        <v>-9328</v>
      </c>
      <c r="H274" s="327">
        <f t="shared" si="15"/>
        <v>-2.3359243529128939</v>
      </c>
      <c r="I274" s="422" t="s">
        <v>78</v>
      </c>
      <c r="J274" s="70">
        <v>97500000</v>
      </c>
      <c r="K274" s="429" t="s">
        <v>13</v>
      </c>
      <c r="L274" s="430" t="s">
        <v>20</v>
      </c>
      <c r="M274" s="431">
        <v>4</v>
      </c>
      <c r="N274" s="431" t="s">
        <v>27</v>
      </c>
      <c r="O274" s="432" t="s">
        <v>19</v>
      </c>
      <c r="P274" s="70">
        <v>390000000</v>
      </c>
      <c r="Q274" s="433" t="s">
        <v>13</v>
      </c>
    </row>
    <row r="275" spans="1:17" ht="17.45" customHeight="1">
      <c r="A275" s="266"/>
      <c r="B275" s="62"/>
      <c r="C275" s="419" t="s">
        <v>116</v>
      </c>
      <c r="D275" s="420">
        <v>51500</v>
      </c>
      <c r="E275" s="324">
        <f t="shared" si="14"/>
        <v>40000</v>
      </c>
      <c r="F275" s="421"/>
      <c r="G275" s="326">
        <f>E275-D275</f>
        <v>-11500</v>
      </c>
      <c r="H275" s="327">
        <f t="shared" si="15"/>
        <v>-22.330097087378643</v>
      </c>
      <c r="I275" s="438" t="s">
        <v>78</v>
      </c>
      <c r="J275" s="67">
        <v>10000000</v>
      </c>
      <c r="K275" s="439" t="s">
        <v>13</v>
      </c>
      <c r="L275" s="440" t="s">
        <v>20</v>
      </c>
      <c r="M275" s="441">
        <v>4</v>
      </c>
      <c r="N275" s="441" t="s">
        <v>27</v>
      </c>
      <c r="O275" s="442" t="s">
        <v>19</v>
      </c>
      <c r="P275" s="67">
        <v>40000000</v>
      </c>
      <c r="Q275" s="443" t="s">
        <v>13</v>
      </c>
    </row>
    <row r="276" spans="1:17" ht="17.45" customHeight="1">
      <c r="A276" s="330" t="s">
        <v>56</v>
      </c>
      <c r="B276" s="57" t="s">
        <v>56</v>
      </c>
      <c r="C276" s="444" t="s">
        <v>274</v>
      </c>
      <c r="D276" s="436">
        <v>15000</v>
      </c>
      <c r="E276" s="436">
        <f t="shared" si="14"/>
        <v>15000</v>
      </c>
      <c r="F276" s="437"/>
      <c r="G276" s="338">
        <f>+E276-D276</f>
        <v>0</v>
      </c>
      <c r="H276" s="339">
        <f t="shared" si="15"/>
        <v>0</v>
      </c>
      <c r="I276" s="422" t="s">
        <v>78</v>
      </c>
      <c r="J276" s="70">
        <v>3750000</v>
      </c>
      <c r="K276" s="429" t="s">
        <v>13</v>
      </c>
      <c r="L276" s="430" t="s">
        <v>20</v>
      </c>
      <c r="M276" s="431">
        <v>4</v>
      </c>
      <c r="N276" s="431" t="s">
        <v>27</v>
      </c>
      <c r="O276" s="432" t="s">
        <v>19</v>
      </c>
      <c r="P276" s="70">
        <v>15000000</v>
      </c>
      <c r="Q276" s="433" t="s">
        <v>13</v>
      </c>
    </row>
    <row r="277" spans="1:17" ht="17.45" customHeight="1">
      <c r="A277" s="266"/>
      <c r="B277" s="62"/>
      <c r="C277" s="428" t="s">
        <v>283</v>
      </c>
      <c r="D277" s="324">
        <v>28000</v>
      </c>
      <c r="E277" s="324">
        <f t="shared" si="14"/>
        <v>28000</v>
      </c>
      <c r="F277" s="421"/>
      <c r="G277" s="326">
        <f>E277-D277</f>
        <v>0</v>
      </c>
      <c r="H277" s="327">
        <f>+G277/D277*100</f>
        <v>0</v>
      </c>
      <c r="I277" s="422" t="s">
        <v>78</v>
      </c>
      <c r="J277" s="70">
        <v>7000000</v>
      </c>
      <c r="K277" s="429" t="s">
        <v>13</v>
      </c>
      <c r="L277" s="430" t="s">
        <v>20</v>
      </c>
      <c r="M277" s="431">
        <v>4</v>
      </c>
      <c r="N277" s="431" t="s">
        <v>27</v>
      </c>
      <c r="O277" s="432" t="s">
        <v>19</v>
      </c>
      <c r="P277" s="70">
        <v>28000000</v>
      </c>
      <c r="Q277" s="433" t="s">
        <v>13</v>
      </c>
    </row>
    <row r="278" spans="1:17" ht="17.45" customHeight="1">
      <c r="A278" s="266"/>
      <c r="B278" s="62"/>
      <c r="C278" s="428" t="s">
        <v>308</v>
      </c>
      <c r="D278" s="324">
        <v>2000</v>
      </c>
      <c r="E278" s="324">
        <f t="shared" si="14"/>
        <v>2000</v>
      </c>
      <c r="F278" s="421"/>
      <c r="G278" s="326">
        <f>E278-D278</f>
        <v>0</v>
      </c>
      <c r="H278" s="327">
        <f>+G278/D278*100</f>
        <v>0</v>
      </c>
      <c r="I278" s="422" t="s">
        <v>78</v>
      </c>
      <c r="J278" s="70">
        <v>500000</v>
      </c>
      <c r="K278" s="429" t="s">
        <v>13</v>
      </c>
      <c r="L278" s="430" t="s">
        <v>20</v>
      </c>
      <c r="M278" s="431">
        <v>4</v>
      </c>
      <c r="N278" s="431" t="s">
        <v>27</v>
      </c>
      <c r="O278" s="432" t="s">
        <v>19</v>
      </c>
      <c r="P278" s="70">
        <v>2000000</v>
      </c>
      <c r="Q278" s="433" t="s">
        <v>13</v>
      </c>
    </row>
    <row r="279" spans="1:17" ht="17.45" customHeight="1">
      <c r="A279" s="266"/>
      <c r="B279" s="62"/>
      <c r="C279" s="419" t="s">
        <v>172</v>
      </c>
      <c r="D279" s="324">
        <v>21848.41</v>
      </c>
      <c r="E279" s="324">
        <f t="shared" si="14"/>
        <v>20000</v>
      </c>
      <c r="F279" s="421"/>
      <c r="G279" s="326">
        <f t="shared" ref="G279:G284" si="17">+E279-D279</f>
        <v>-1848.4099999999999</v>
      </c>
      <c r="H279" s="327">
        <f>+G279/D279*100</f>
        <v>-8.4601579703053904</v>
      </c>
      <c r="I279" s="422" t="s">
        <v>78</v>
      </c>
      <c r="J279" s="70">
        <v>5000000</v>
      </c>
      <c r="K279" s="429" t="s">
        <v>13</v>
      </c>
      <c r="L279" s="430" t="s">
        <v>20</v>
      </c>
      <c r="M279" s="431">
        <v>4</v>
      </c>
      <c r="N279" s="431" t="s">
        <v>27</v>
      </c>
      <c r="O279" s="432" t="s">
        <v>19</v>
      </c>
      <c r="P279" s="70">
        <v>20000000</v>
      </c>
      <c r="Q279" s="433" t="s">
        <v>13</v>
      </c>
    </row>
    <row r="280" spans="1:17" ht="17.45" customHeight="1">
      <c r="A280" s="266"/>
      <c r="B280" s="62"/>
      <c r="C280" s="445" t="s">
        <v>218</v>
      </c>
      <c r="D280" s="375">
        <v>7000</v>
      </c>
      <c r="E280" s="324">
        <f t="shared" si="14"/>
        <v>2400</v>
      </c>
      <c r="F280" s="446"/>
      <c r="G280" s="326">
        <f t="shared" si="17"/>
        <v>-4600</v>
      </c>
      <c r="H280" s="327">
        <f>+G280/D280*100</f>
        <v>-65.714285714285708</v>
      </c>
      <c r="I280" s="422" t="s">
        <v>78</v>
      </c>
      <c r="J280" s="70">
        <v>2400000</v>
      </c>
      <c r="K280" s="429" t="s">
        <v>13</v>
      </c>
      <c r="L280" s="430" t="s">
        <v>20</v>
      </c>
      <c r="M280" s="431">
        <v>1</v>
      </c>
      <c r="N280" s="431" t="s">
        <v>27</v>
      </c>
      <c r="O280" s="432" t="s">
        <v>19</v>
      </c>
      <c r="P280" s="70">
        <v>2400000</v>
      </c>
      <c r="Q280" s="433" t="s">
        <v>13</v>
      </c>
    </row>
    <row r="281" spans="1:17" ht="17.45" customHeight="1">
      <c r="A281" s="266"/>
      <c r="B281" s="62"/>
      <c r="C281" s="445" t="s">
        <v>192</v>
      </c>
      <c r="D281" s="375">
        <v>2400</v>
      </c>
      <c r="E281" s="324">
        <f t="shared" si="14"/>
        <v>2400</v>
      </c>
      <c r="F281" s="446"/>
      <c r="G281" s="326">
        <f t="shared" si="17"/>
        <v>0</v>
      </c>
      <c r="H281" s="327">
        <f>+G281/D281*100</f>
        <v>0</v>
      </c>
      <c r="I281" s="422" t="s">
        <v>78</v>
      </c>
      <c r="J281" s="70">
        <v>2400000</v>
      </c>
      <c r="K281" s="429" t="s">
        <v>13</v>
      </c>
      <c r="L281" s="430" t="s">
        <v>20</v>
      </c>
      <c r="M281" s="431">
        <v>1</v>
      </c>
      <c r="N281" s="431" t="s">
        <v>27</v>
      </c>
      <c r="O281" s="432" t="s">
        <v>19</v>
      </c>
      <c r="P281" s="70">
        <v>2400000</v>
      </c>
      <c r="Q281" s="433" t="s">
        <v>13</v>
      </c>
    </row>
    <row r="282" spans="1:17" ht="17.45" customHeight="1">
      <c r="A282" s="266"/>
      <c r="B282" s="62"/>
      <c r="C282" s="419" t="s">
        <v>232</v>
      </c>
      <c r="D282" s="324">
        <v>3300</v>
      </c>
      <c r="E282" s="324">
        <f t="shared" si="14"/>
        <v>3300</v>
      </c>
      <c r="F282" s="421"/>
      <c r="G282" s="326">
        <f t="shared" si="17"/>
        <v>0</v>
      </c>
      <c r="H282" s="327">
        <f>G282/D282*100</f>
        <v>0</v>
      </c>
      <c r="I282" s="422" t="s">
        <v>78</v>
      </c>
      <c r="J282" s="70">
        <v>3300000</v>
      </c>
      <c r="K282" s="429" t="s">
        <v>13</v>
      </c>
      <c r="L282" s="430" t="s">
        <v>20</v>
      </c>
      <c r="M282" s="431">
        <v>1</v>
      </c>
      <c r="N282" s="431" t="s">
        <v>27</v>
      </c>
      <c r="O282" s="432" t="s">
        <v>19</v>
      </c>
      <c r="P282" s="70">
        <v>3300000</v>
      </c>
      <c r="Q282" s="433" t="s">
        <v>13</v>
      </c>
    </row>
    <row r="283" spans="1:17" ht="17.45" customHeight="1">
      <c r="A283" s="330"/>
      <c r="B283" s="57"/>
      <c r="C283" s="447" t="s">
        <v>260</v>
      </c>
      <c r="D283" s="400">
        <v>2450</v>
      </c>
      <c r="E283" s="436">
        <f t="shared" si="14"/>
        <v>1200</v>
      </c>
      <c r="F283" s="400" t="e">
        <f>Q283/1000</f>
        <v>#VALUE!</v>
      </c>
      <c r="G283" s="338">
        <f t="shared" si="17"/>
        <v>-1250</v>
      </c>
      <c r="H283" s="339">
        <f>G283/D283*100</f>
        <v>-51.020408163265309</v>
      </c>
      <c r="I283" s="422" t="s">
        <v>78</v>
      </c>
      <c r="J283" s="70">
        <v>1200000</v>
      </c>
      <c r="K283" s="429" t="s">
        <v>13</v>
      </c>
      <c r="L283" s="430" t="s">
        <v>20</v>
      </c>
      <c r="M283" s="431">
        <v>1</v>
      </c>
      <c r="N283" s="431" t="s">
        <v>27</v>
      </c>
      <c r="O283" s="432" t="s">
        <v>19</v>
      </c>
      <c r="P283" s="70">
        <v>1200000</v>
      </c>
      <c r="Q283" s="433" t="s">
        <v>13</v>
      </c>
    </row>
    <row r="284" spans="1:17" ht="17.45" customHeight="1">
      <c r="A284" s="266"/>
      <c r="B284" s="62"/>
      <c r="C284" s="445" t="s">
        <v>182</v>
      </c>
      <c r="D284" s="375">
        <v>6572</v>
      </c>
      <c r="E284" s="324">
        <f t="shared" si="14"/>
        <v>2700</v>
      </c>
      <c r="F284" s="375"/>
      <c r="G284" s="326">
        <f t="shared" si="17"/>
        <v>-3872</v>
      </c>
      <c r="H284" s="327">
        <f>G284/D284*100</f>
        <v>-58.916615946439443</v>
      </c>
      <c r="I284" s="422" t="s">
        <v>78</v>
      </c>
      <c r="J284" s="70">
        <v>2700000</v>
      </c>
      <c r="K284" s="429" t="s">
        <v>13</v>
      </c>
      <c r="L284" s="430" t="s">
        <v>20</v>
      </c>
      <c r="M284" s="431">
        <v>1</v>
      </c>
      <c r="N284" s="431" t="s">
        <v>27</v>
      </c>
      <c r="O284" s="432" t="s">
        <v>19</v>
      </c>
      <c r="P284" s="70">
        <v>2700000</v>
      </c>
      <c r="Q284" s="433" t="s">
        <v>13</v>
      </c>
    </row>
    <row r="285" spans="1:17" ht="17.45" customHeight="1">
      <c r="A285" s="396"/>
      <c r="B285" s="397"/>
      <c r="C285" s="428" t="s">
        <v>289</v>
      </c>
      <c r="D285" s="375">
        <v>4154</v>
      </c>
      <c r="E285" s="324">
        <f t="shared" ref="E285:E292" si="18">P285/1000</f>
        <v>2700</v>
      </c>
      <c r="F285" s="421"/>
      <c r="G285" s="326">
        <f t="shared" ref="G285:G292" si="19">+E285-D285</f>
        <v>-1454</v>
      </c>
      <c r="H285" s="327">
        <f>G285/D285*100</f>
        <v>-35.002407318247478</v>
      </c>
      <c r="I285" s="422" t="s">
        <v>78</v>
      </c>
      <c r="J285" s="70">
        <v>2700000</v>
      </c>
      <c r="K285" s="429" t="s">
        <v>13</v>
      </c>
      <c r="L285" s="430" t="s">
        <v>20</v>
      </c>
      <c r="M285" s="431">
        <v>1</v>
      </c>
      <c r="N285" s="431" t="s">
        <v>27</v>
      </c>
      <c r="O285" s="432" t="s">
        <v>19</v>
      </c>
      <c r="P285" s="70">
        <v>2700000</v>
      </c>
      <c r="Q285" s="433" t="s">
        <v>13</v>
      </c>
    </row>
    <row r="286" spans="1:17" ht="17.45" customHeight="1">
      <c r="A286" s="266"/>
      <c r="B286" s="62"/>
      <c r="C286" s="447" t="s">
        <v>234</v>
      </c>
      <c r="D286" s="375">
        <v>2100</v>
      </c>
      <c r="E286" s="436">
        <f t="shared" si="18"/>
        <v>2100</v>
      </c>
      <c r="F286" s="448"/>
      <c r="G286" s="338">
        <f t="shared" si="19"/>
        <v>0</v>
      </c>
      <c r="H286" s="339">
        <f>+G286/D286*100</f>
        <v>0</v>
      </c>
      <c r="I286" s="422" t="s">
        <v>78</v>
      </c>
      <c r="J286" s="70">
        <v>2100000</v>
      </c>
      <c r="K286" s="429" t="s">
        <v>13</v>
      </c>
      <c r="L286" s="430" t="s">
        <v>20</v>
      </c>
      <c r="M286" s="431">
        <v>1</v>
      </c>
      <c r="N286" s="431" t="s">
        <v>27</v>
      </c>
      <c r="O286" s="432" t="s">
        <v>19</v>
      </c>
      <c r="P286" s="70">
        <v>2100000</v>
      </c>
      <c r="Q286" s="433" t="s">
        <v>13</v>
      </c>
    </row>
    <row r="287" spans="1:17" ht="17.45" customHeight="1">
      <c r="A287" s="266"/>
      <c r="B287" s="62"/>
      <c r="C287" s="449" t="s">
        <v>284</v>
      </c>
      <c r="D287" s="375">
        <v>11428.5</v>
      </c>
      <c r="E287" s="324">
        <f t="shared" si="18"/>
        <v>3000</v>
      </c>
      <c r="F287" s="446"/>
      <c r="G287" s="326">
        <f t="shared" si="19"/>
        <v>-8428.5</v>
      </c>
      <c r="H287" s="339">
        <f>+G287/D287*100</f>
        <v>-73.749835936474611</v>
      </c>
      <c r="I287" s="422" t="s">
        <v>78</v>
      </c>
      <c r="J287" s="70">
        <v>3000000</v>
      </c>
      <c r="K287" s="429" t="s">
        <v>13</v>
      </c>
      <c r="L287" s="430" t="s">
        <v>20</v>
      </c>
      <c r="M287" s="431">
        <v>1</v>
      </c>
      <c r="N287" s="431" t="s">
        <v>27</v>
      </c>
      <c r="O287" s="432" t="s">
        <v>19</v>
      </c>
      <c r="P287" s="70">
        <v>3000000</v>
      </c>
      <c r="Q287" s="433" t="s">
        <v>13</v>
      </c>
    </row>
    <row r="288" spans="1:17" ht="17.45" customHeight="1">
      <c r="A288" s="266"/>
      <c r="B288" s="62"/>
      <c r="C288" s="445" t="s">
        <v>177</v>
      </c>
      <c r="D288" s="375">
        <v>2700</v>
      </c>
      <c r="E288" s="324">
        <f t="shared" si="18"/>
        <v>2700</v>
      </c>
      <c r="F288" s="421"/>
      <c r="G288" s="326">
        <f t="shared" si="19"/>
        <v>0</v>
      </c>
      <c r="H288" s="339">
        <f>+G288/D288*100</f>
        <v>0</v>
      </c>
      <c r="I288" s="422" t="s">
        <v>78</v>
      </c>
      <c r="J288" s="70">
        <v>2700000</v>
      </c>
      <c r="K288" s="429" t="s">
        <v>13</v>
      </c>
      <c r="L288" s="430" t="s">
        <v>20</v>
      </c>
      <c r="M288" s="431">
        <v>1</v>
      </c>
      <c r="N288" s="431" t="s">
        <v>27</v>
      </c>
      <c r="O288" s="432" t="s">
        <v>19</v>
      </c>
      <c r="P288" s="70">
        <v>2700000</v>
      </c>
      <c r="Q288" s="433" t="s">
        <v>13</v>
      </c>
    </row>
    <row r="289" spans="1:17" ht="17.45" customHeight="1">
      <c r="A289" s="266"/>
      <c r="B289" s="62"/>
      <c r="C289" s="445" t="s">
        <v>213</v>
      </c>
      <c r="D289" s="375">
        <v>2400</v>
      </c>
      <c r="E289" s="324">
        <f t="shared" si="18"/>
        <v>2400</v>
      </c>
      <c r="F289" s="446"/>
      <c r="G289" s="326">
        <f t="shared" si="19"/>
        <v>0</v>
      </c>
      <c r="H289" s="339">
        <f>+G289/D289*100</f>
        <v>0</v>
      </c>
      <c r="I289" s="422" t="s">
        <v>78</v>
      </c>
      <c r="J289" s="70">
        <v>2400000</v>
      </c>
      <c r="K289" s="429" t="s">
        <v>13</v>
      </c>
      <c r="L289" s="430" t="s">
        <v>20</v>
      </c>
      <c r="M289" s="431">
        <v>1</v>
      </c>
      <c r="N289" s="431" t="s">
        <v>27</v>
      </c>
      <c r="O289" s="432" t="s">
        <v>19</v>
      </c>
      <c r="P289" s="70">
        <v>2400000</v>
      </c>
      <c r="Q289" s="433" t="s">
        <v>13</v>
      </c>
    </row>
    <row r="290" spans="1:17" ht="17.45" customHeight="1">
      <c r="A290" s="266"/>
      <c r="B290" s="62"/>
      <c r="C290" s="445" t="s">
        <v>263</v>
      </c>
      <c r="D290" s="375">
        <v>4700</v>
      </c>
      <c r="E290" s="324">
        <f t="shared" si="18"/>
        <v>2700</v>
      </c>
      <c r="F290" s="446"/>
      <c r="G290" s="326">
        <f t="shared" si="19"/>
        <v>-2000</v>
      </c>
      <c r="H290" s="327">
        <f>G290/D290*100</f>
        <v>-42.553191489361701</v>
      </c>
      <c r="I290" s="422" t="s">
        <v>78</v>
      </c>
      <c r="J290" s="70">
        <v>2700000</v>
      </c>
      <c r="K290" s="429" t="s">
        <v>13</v>
      </c>
      <c r="L290" s="430" t="s">
        <v>20</v>
      </c>
      <c r="M290" s="431">
        <v>1</v>
      </c>
      <c r="N290" s="431" t="s">
        <v>27</v>
      </c>
      <c r="O290" s="432" t="s">
        <v>19</v>
      </c>
      <c r="P290" s="70">
        <v>2700000</v>
      </c>
      <c r="Q290" s="433" t="s">
        <v>13</v>
      </c>
    </row>
    <row r="291" spans="1:17" ht="17.45" customHeight="1">
      <c r="A291" s="266"/>
      <c r="B291" s="62"/>
      <c r="C291" s="419" t="s">
        <v>230</v>
      </c>
      <c r="D291" s="375">
        <v>5448.41</v>
      </c>
      <c r="E291" s="324">
        <f t="shared" si="18"/>
        <v>3600</v>
      </c>
      <c r="F291" s="421"/>
      <c r="G291" s="326">
        <f t="shared" si="19"/>
        <v>-1848.4099999999999</v>
      </c>
      <c r="H291" s="327">
        <f>G291/D291*100</f>
        <v>-33.925677399461492</v>
      </c>
      <c r="I291" s="422" t="s">
        <v>78</v>
      </c>
      <c r="J291" s="70">
        <v>3600000</v>
      </c>
      <c r="K291" s="429" t="s">
        <v>13</v>
      </c>
      <c r="L291" s="430" t="s">
        <v>20</v>
      </c>
      <c r="M291" s="431">
        <v>1</v>
      </c>
      <c r="N291" s="431" t="s">
        <v>27</v>
      </c>
      <c r="O291" s="432" t="s">
        <v>19</v>
      </c>
      <c r="P291" s="70">
        <v>3600000</v>
      </c>
      <c r="Q291" s="433" t="s">
        <v>13</v>
      </c>
    </row>
    <row r="292" spans="1:17" ht="17.45" customHeight="1">
      <c r="A292" s="266"/>
      <c r="B292" s="62"/>
      <c r="C292" s="444" t="s">
        <v>300</v>
      </c>
      <c r="D292" s="375">
        <v>3600</v>
      </c>
      <c r="E292" s="324">
        <f t="shared" si="18"/>
        <v>3600</v>
      </c>
      <c r="F292" s="437"/>
      <c r="G292" s="326">
        <f t="shared" si="19"/>
        <v>0</v>
      </c>
      <c r="H292" s="327">
        <f>G292/D292*100</f>
        <v>0</v>
      </c>
      <c r="I292" s="422" t="s">
        <v>78</v>
      </c>
      <c r="J292" s="70">
        <v>3600000</v>
      </c>
      <c r="K292" s="429" t="s">
        <v>13</v>
      </c>
      <c r="L292" s="430" t="s">
        <v>20</v>
      </c>
      <c r="M292" s="431">
        <v>1</v>
      </c>
      <c r="N292" s="431" t="s">
        <v>27</v>
      </c>
      <c r="O292" s="432" t="s">
        <v>19</v>
      </c>
      <c r="P292" s="70">
        <v>3600000</v>
      </c>
      <c r="Q292" s="433" t="s">
        <v>13</v>
      </c>
    </row>
    <row r="293" spans="1:17" ht="17.45" customHeight="1">
      <c r="A293" s="266"/>
      <c r="B293" s="62"/>
      <c r="C293" s="428" t="s">
        <v>280</v>
      </c>
      <c r="D293" s="324">
        <v>5000</v>
      </c>
      <c r="E293" s="324">
        <f t="shared" ref="E293:E313" si="20">P293/1000</f>
        <v>5000</v>
      </c>
      <c r="F293" s="421"/>
      <c r="G293" s="326">
        <f t="shared" ref="G293:G315" si="21">+E293-D293</f>
        <v>0</v>
      </c>
      <c r="H293" s="327">
        <f t="shared" ref="H293:H312" si="22">+G293/D293*100</f>
        <v>0</v>
      </c>
      <c r="I293" s="422" t="s">
        <v>78</v>
      </c>
      <c r="J293" s="70">
        <v>5000000</v>
      </c>
      <c r="K293" s="429" t="s">
        <v>13</v>
      </c>
      <c r="L293" s="430" t="s">
        <v>20</v>
      </c>
      <c r="M293" s="431">
        <v>1</v>
      </c>
      <c r="N293" s="431" t="s">
        <v>27</v>
      </c>
      <c r="O293" s="432" t="s">
        <v>19</v>
      </c>
      <c r="P293" s="70">
        <v>5000000</v>
      </c>
      <c r="Q293" s="433" t="s">
        <v>13</v>
      </c>
    </row>
    <row r="294" spans="1:17" ht="17.45" customHeight="1">
      <c r="A294" s="266"/>
      <c r="B294" s="62"/>
      <c r="C294" s="419" t="s">
        <v>139</v>
      </c>
      <c r="D294" s="324">
        <v>5000</v>
      </c>
      <c r="E294" s="324">
        <f t="shared" si="20"/>
        <v>5000</v>
      </c>
      <c r="F294" s="421"/>
      <c r="G294" s="326">
        <f t="shared" si="21"/>
        <v>0</v>
      </c>
      <c r="H294" s="327">
        <f t="shared" si="22"/>
        <v>0</v>
      </c>
      <c r="I294" s="422" t="s">
        <v>78</v>
      </c>
      <c r="J294" s="70">
        <v>5000000</v>
      </c>
      <c r="K294" s="429" t="s">
        <v>13</v>
      </c>
      <c r="L294" s="430" t="s">
        <v>20</v>
      </c>
      <c r="M294" s="431">
        <v>1</v>
      </c>
      <c r="N294" s="431" t="s">
        <v>27</v>
      </c>
      <c r="O294" s="432" t="s">
        <v>19</v>
      </c>
      <c r="P294" s="70">
        <v>5000000</v>
      </c>
      <c r="Q294" s="433" t="s">
        <v>13</v>
      </c>
    </row>
    <row r="295" spans="1:17" ht="17.45" customHeight="1">
      <c r="A295" s="266"/>
      <c r="B295" s="62"/>
      <c r="C295" s="428" t="s">
        <v>360</v>
      </c>
      <c r="D295" s="324">
        <v>6000</v>
      </c>
      <c r="E295" s="324">
        <f t="shared" si="20"/>
        <v>3000</v>
      </c>
      <c r="F295" s="421"/>
      <c r="G295" s="326">
        <f t="shared" si="21"/>
        <v>-3000</v>
      </c>
      <c r="H295" s="327">
        <f t="shared" si="22"/>
        <v>-50</v>
      </c>
      <c r="I295" s="422" t="s">
        <v>78</v>
      </c>
      <c r="J295" s="70">
        <v>3000000</v>
      </c>
      <c r="K295" s="429" t="s">
        <v>13</v>
      </c>
      <c r="L295" s="430" t="s">
        <v>20</v>
      </c>
      <c r="M295" s="431">
        <v>1</v>
      </c>
      <c r="N295" s="431" t="s">
        <v>27</v>
      </c>
      <c r="O295" s="432" t="s">
        <v>19</v>
      </c>
      <c r="P295" s="70">
        <v>3000000</v>
      </c>
      <c r="Q295" s="433" t="s">
        <v>13</v>
      </c>
    </row>
    <row r="296" spans="1:17" ht="17.45" customHeight="1">
      <c r="A296" s="266"/>
      <c r="B296" s="62"/>
      <c r="C296" s="419" t="s">
        <v>156</v>
      </c>
      <c r="D296" s="324">
        <v>2400</v>
      </c>
      <c r="E296" s="324">
        <f t="shared" si="20"/>
        <v>0</v>
      </c>
      <c r="F296" s="421"/>
      <c r="G296" s="326">
        <f t="shared" si="21"/>
        <v>-2400</v>
      </c>
      <c r="H296" s="327">
        <f t="shared" si="22"/>
        <v>-100</v>
      </c>
      <c r="I296" s="422" t="s">
        <v>339</v>
      </c>
      <c r="J296" s="70">
        <v>0</v>
      </c>
      <c r="K296" s="429" t="s">
        <v>13</v>
      </c>
      <c r="L296" s="430" t="s">
        <v>20</v>
      </c>
      <c r="M296" s="431">
        <v>1</v>
      </c>
      <c r="N296" s="431" t="s">
        <v>27</v>
      </c>
      <c r="O296" s="432" t="s">
        <v>19</v>
      </c>
      <c r="P296" s="70">
        <v>0</v>
      </c>
      <c r="Q296" s="433" t="s">
        <v>13</v>
      </c>
    </row>
    <row r="297" spans="1:17" ht="17.45" customHeight="1">
      <c r="A297" s="266"/>
      <c r="B297" s="62"/>
      <c r="C297" s="419" t="s">
        <v>151</v>
      </c>
      <c r="D297" s="324">
        <v>5000</v>
      </c>
      <c r="E297" s="324">
        <f t="shared" si="20"/>
        <v>5000</v>
      </c>
      <c r="F297" s="421"/>
      <c r="G297" s="326">
        <f t="shared" si="21"/>
        <v>0</v>
      </c>
      <c r="H297" s="327">
        <f t="shared" si="22"/>
        <v>0</v>
      </c>
      <c r="I297" s="422" t="s">
        <v>78</v>
      </c>
      <c r="J297" s="70">
        <v>5000000</v>
      </c>
      <c r="K297" s="429" t="s">
        <v>13</v>
      </c>
      <c r="L297" s="430" t="s">
        <v>20</v>
      </c>
      <c r="M297" s="431">
        <v>1</v>
      </c>
      <c r="N297" s="431" t="s">
        <v>27</v>
      </c>
      <c r="O297" s="432" t="s">
        <v>19</v>
      </c>
      <c r="P297" s="70">
        <v>5000000</v>
      </c>
      <c r="Q297" s="433" t="s">
        <v>13</v>
      </c>
    </row>
    <row r="298" spans="1:17" ht="17.45" customHeight="1">
      <c r="A298" s="266"/>
      <c r="B298" s="62"/>
      <c r="C298" s="419" t="s">
        <v>178</v>
      </c>
      <c r="D298" s="324">
        <v>6430</v>
      </c>
      <c r="E298" s="324">
        <f t="shared" si="20"/>
        <v>2400</v>
      </c>
      <c r="F298" s="421"/>
      <c r="G298" s="326">
        <f t="shared" si="21"/>
        <v>-4030</v>
      </c>
      <c r="H298" s="327">
        <f t="shared" si="22"/>
        <v>-62.674961119751174</v>
      </c>
      <c r="I298" s="422" t="s">
        <v>78</v>
      </c>
      <c r="J298" s="70">
        <v>2400000</v>
      </c>
      <c r="K298" s="429" t="s">
        <v>13</v>
      </c>
      <c r="L298" s="430" t="s">
        <v>20</v>
      </c>
      <c r="M298" s="431">
        <v>1</v>
      </c>
      <c r="N298" s="431" t="s">
        <v>27</v>
      </c>
      <c r="O298" s="432" t="s">
        <v>19</v>
      </c>
      <c r="P298" s="70">
        <v>2400000</v>
      </c>
      <c r="Q298" s="433" t="s">
        <v>13</v>
      </c>
    </row>
    <row r="299" spans="1:17" ht="17.45" customHeight="1">
      <c r="A299" s="266"/>
      <c r="B299" s="62"/>
      <c r="C299" s="450" t="s">
        <v>348</v>
      </c>
      <c r="D299" s="324">
        <v>84999.999980000008</v>
      </c>
      <c r="E299" s="324">
        <f t="shared" si="20"/>
        <v>78000</v>
      </c>
      <c r="F299" s="421"/>
      <c r="G299" s="326">
        <f t="shared" si="21"/>
        <v>-6999.9999800000078</v>
      </c>
      <c r="H299" s="327">
        <f t="shared" si="22"/>
        <v>-8.2352940960553713</v>
      </c>
      <c r="I299" s="422" t="s">
        <v>78</v>
      </c>
      <c r="J299" s="70">
        <v>6500000</v>
      </c>
      <c r="K299" s="429" t="s">
        <v>13</v>
      </c>
      <c r="L299" s="430" t="s">
        <v>20</v>
      </c>
      <c r="M299" s="431">
        <v>12</v>
      </c>
      <c r="N299" s="431" t="s">
        <v>27</v>
      </c>
      <c r="O299" s="432" t="s">
        <v>19</v>
      </c>
      <c r="P299" s="70">
        <v>78000000</v>
      </c>
      <c r="Q299" s="433" t="s">
        <v>13</v>
      </c>
    </row>
    <row r="300" spans="1:17" ht="17.45" customHeight="1">
      <c r="A300" s="330"/>
      <c r="B300" s="57"/>
      <c r="C300" s="434" t="s">
        <v>91</v>
      </c>
      <c r="D300" s="436">
        <v>3300</v>
      </c>
      <c r="E300" s="436">
        <f t="shared" si="20"/>
        <v>3300</v>
      </c>
      <c r="F300" s="437"/>
      <c r="G300" s="338">
        <f t="shared" si="21"/>
        <v>0</v>
      </c>
      <c r="H300" s="339">
        <f t="shared" si="22"/>
        <v>0</v>
      </c>
      <c r="I300" s="422" t="s">
        <v>78</v>
      </c>
      <c r="J300" s="70">
        <v>3300000</v>
      </c>
      <c r="K300" s="429" t="s">
        <v>13</v>
      </c>
      <c r="L300" s="430" t="s">
        <v>20</v>
      </c>
      <c r="M300" s="431">
        <v>1</v>
      </c>
      <c r="N300" s="431" t="s">
        <v>27</v>
      </c>
      <c r="O300" s="432" t="s">
        <v>19</v>
      </c>
      <c r="P300" s="70">
        <v>3300000</v>
      </c>
      <c r="Q300" s="433" t="s">
        <v>13</v>
      </c>
    </row>
    <row r="301" spans="1:17" ht="17.45" customHeight="1">
      <c r="A301" s="330"/>
      <c r="B301" s="57"/>
      <c r="C301" s="419" t="s">
        <v>223</v>
      </c>
      <c r="D301" s="324">
        <v>5000</v>
      </c>
      <c r="E301" s="324">
        <f t="shared" si="20"/>
        <v>0</v>
      </c>
      <c r="F301" s="324" t="e">
        <f>Q301/1000</f>
        <v>#VALUE!</v>
      </c>
      <c r="G301" s="326">
        <f t="shared" si="21"/>
        <v>-5000</v>
      </c>
      <c r="H301" s="327">
        <f t="shared" si="22"/>
        <v>-100</v>
      </c>
      <c r="I301" s="422" t="s">
        <v>256</v>
      </c>
      <c r="J301" s="70">
        <v>0</v>
      </c>
      <c r="K301" s="429" t="s">
        <v>13</v>
      </c>
      <c r="L301" s="430" t="s">
        <v>20</v>
      </c>
      <c r="M301" s="431">
        <v>1</v>
      </c>
      <c r="N301" s="431" t="s">
        <v>27</v>
      </c>
      <c r="O301" s="432" t="s">
        <v>19</v>
      </c>
      <c r="P301" s="70">
        <v>0</v>
      </c>
      <c r="Q301" s="433" t="s">
        <v>13</v>
      </c>
    </row>
    <row r="302" spans="1:17" ht="17.45" customHeight="1">
      <c r="A302" s="330"/>
      <c r="B302" s="57"/>
      <c r="C302" s="451" t="s">
        <v>367</v>
      </c>
      <c r="D302" s="436">
        <v>8000</v>
      </c>
      <c r="E302" s="436">
        <f t="shared" si="20"/>
        <v>3000</v>
      </c>
      <c r="F302" s="437"/>
      <c r="G302" s="338">
        <f t="shared" si="21"/>
        <v>-5000</v>
      </c>
      <c r="H302" s="339">
        <f t="shared" si="22"/>
        <v>-62.5</v>
      </c>
      <c r="I302" s="422" t="s">
        <v>78</v>
      </c>
      <c r="J302" s="70">
        <v>3000000</v>
      </c>
      <c r="K302" s="429" t="s">
        <v>13</v>
      </c>
      <c r="L302" s="430" t="s">
        <v>20</v>
      </c>
      <c r="M302" s="431">
        <v>1</v>
      </c>
      <c r="N302" s="431" t="s">
        <v>27</v>
      </c>
      <c r="O302" s="432" t="s">
        <v>19</v>
      </c>
      <c r="P302" s="70">
        <v>3000000</v>
      </c>
      <c r="Q302" s="433" t="s">
        <v>13</v>
      </c>
    </row>
    <row r="303" spans="1:17" ht="17.45" customHeight="1">
      <c r="A303" s="266"/>
      <c r="B303" s="62"/>
      <c r="C303" s="428" t="s">
        <v>389</v>
      </c>
      <c r="D303" s="324">
        <v>3000</v>
      </c>
      <c r="E303" s="324">
        <f t="shared" si="20"/>
        <v>3000</v>
      </c>
      <c r="F303" s="421"/>
      <c r="G303" s="326">
        <f t="shared" si="21"/>
        <v>0</v>
      </c>
      <c r="H303" s="327">
        <f t="shared" si="22"/>
        <v>0</v>
      </c>
      <c r="I303" s="422" t="s">
        <v>78</v>
      </c>
      <c r="J303" s="70">
        <v>3000000</v>
      </c>
      <c r="K303" s="429" t="s">
        <v>13</v>
      </c>
      <c r="L303" s="430" t="s">
        <v>20</v>
      </c>
      <c r="M303" s="431">
        <v>1</v>
      </c>
      <c r="N303" s="431" t="s">
        <v>27</v>
      </c>
      <c r="O303" s="432" t="s">
        <v>19</v>
      </c>
      <c r="P303" s="70">
        <v>3000000</v>
      </c>
      <c r="Q303" s="433" t="s">
        <v>13</v>
      </c>
    </row>
    <row r="304" spans="1:17" ht="17.45" customHeight="1">
      <c r="A304" s="330"/>
      <c r="B304" s="57"/>
      <c r="C304" s="434" t="s">
        <v>165</v>
      </c>
      <c r="D304" s="436">
        <v>8000</v>
      </c>
      <c r="E304" s="436">
        <f t="shared" si="20"/>
        <v>3600</v>
      </c>
      <c r="F304" s="437"/>
      <c r="G304" s="338">
        <f t="shared" si="21"/>
        <v>-4400</v>
      </c>
      <c r="H304" s="339">
        <f t="shared" si="22"/>
        <v>-55.000000000000007</v>
      </c>
      <c r="I304" s="438" t="s">
        <v>78</v>
      </c>
      <c r="J304" s="67">
        <v>3600000</v>
      </c>
      <c r="K304" s="439" t="s">
        <v>13</v>
      </c>
      <c r="L304" s="440" t="s">
        <v>20</v>
      </c>
      <c r="M304" s="441">
        <v>1</v>
      </c>
      <c r="N304" s="441" t="s">
        <v>27</v>
      </c>
      <c r="O304" s="442" t="s">
        <v>19</v>
      </c>
      <c r="P304" s="67">
        <v>3600000</v>
      </c>
      <c r="Q304" s="443" t="s">
        <v>13</v>
      </c>
    </row>
    <row r="305" spans="1:17" ht="17.45" customHeight="1">
      <c r="A305" s="330" t="s">
        <v>56</v>
      </c>
      <c r="B305" s="57" t="s">
        <v>56</v>
      </c>
      <c r="C305" s="419" t="s">
        <v>400</v>
      </c>
      <c r="D305" s="324">
        <v>4800</v>
      </c>
      <c r="E305" s="324">
        <f t="shared" si="20"/>
        <v>4800</v>
      </c>
      <c r="F305" s="421"/>
      <c r="G305" s="326">
        <f t="shared" si="21"/>
        <v>0</v>
      </c>
      <c r="H305" s="327">
        <f t="shared" si="22"/>
        <v>0</v>
      </c>
      <c r="I305" s="422" t="s">
        <v>78</v>
      </c>
      <c r="J305" s="70">
        <v>4800000</v>
      </c>
      <c r="K305" s="429" t="s">
        <v>13</v>
      </c>
      <c r="L305" s="430" t="s">
        <v>20</v>
      </c>
      <c r="M305" s="431">
        <v>1</v>
      </c>
      <c r="N305" s="431" t="s">
        <v>27</v>
      </c>
      <c r="O305" s="432" t="s">
        <v>19</v>
      </c>
      <c r="P305" s="70">
        <v>4800000</v>
      </c>
      <c r="Q305" s="433" t="s">
        <v>13</v>
      </c>
    </row>
    <row r="306" spans="1:17" ht="17.45" customHeight="1">
      <c r="A306" s="396"/>
      <c r="B306" s="397"/>
      <c r="C306" s="419" t="s">
        <v>153</v>
      </c>
      <c r="D306" s="324">
        <v>4800</v>
      </c>
      <c r="E306" s="324">
        <f t="shared" si="20"/>
        <v>0</v>
      </c>
      <c r="F306" s="421"/>
      <c r="G306" s="326">
        <f t="shared" si="21"/>
        <v>-4800</v>
      </c>
      <c r="H306" s="327">
        <f t="shared" si="22"/>
        <v>-100</v>
      </c>
      <c r="I306" s="422" t="s">
        <v>339</v>
      </c>
      <c r="J306" s="70">
        <v>0</v>
      </c>
      <c r="K306" s="429" t="s">
        <v>13</v>
      </c>
      <c r="L306" s="430" t="s">
        <v>20</v>
      </c>
      <c r="M306" s="431">
        <v>1</v>
      </c>
      <c r="N306" s="431" t="s">
        <v>27</v>
      </c>
      <c r="O306" s="432" t="s">
        <v>19</v>
      </c>
      <c r="P306" s="70">
        <v>0</v>
      </c>
      <c r="Q306" s="433" t="s">
        <v>13</v>
      </c>
    </row>
    <row r="307" spans="1:17" ht="17.45" customHeight="1">
      <c r="A307" s="266"/>
      <c r="B307" s="62"/>
      <c r="C307" s="428" t="s">
        <v>429</v>
      </c>
      <c r="D307" s="324">
        <v>3000</v>
      </c>
      <c r="E307" s="324">
        <f t="shared" si="20"/>
        <v>3000</v>
      </c>
      <c r="F307" s="421"/>
      <c r="G307" s="326">
        <f t="shared" si="21"/>
        <v>0</v>
      </c>
      <c r="H307" s="327">
        <f t="shared" si="22"/>
        <v>0</v>
      </c>
      <c r="I307" s="422" t="s">
        <v>78</v>
      </c>
      <c r="J307" s="70">
        <v>3000000</v>
      </c>
      <c r="K307" s="429" t="s">
        <v>13</v>
      </c>
      <c r="L307" s="430" t="s">
        <v>20</v>
      </c>
      <c r="M307" s="431">
        <v>1</v>
      </c>
      <c r="N307" s="431" t="s">
        <v>27</v>
      </c>
      <c r="O307" s="432" t="s">
        <v>19</v>
      </c>
      <c r="P307" s="70">
        <v>3000000</v>
      </c>
      <c r="Q307" s="433" t="s">
        <v>13</v>
      </c>
    </row>
    <row r="308" spans="1:17" ht="17.45" customHeight="1">
      <c r="A308" s="266"/>
      <c r="B308" s="62"/>
      <c r="C308" s="419" t="s">
        <v>117</v>
      </c>
      <c r="D308" s="324">
        <v>3600</v>
      </c>
      <c r="E308" s="324">
        <f t="shared" si="20"/>
        <v>3600</v>
      </c>
      <c r="F308" s="421"/>
      <c r="G308" s="326">
        <f t="shared" si="21"/>
        <v>0</v>
      </c>
      <c r="H308" s="327">
        <f t="shared" si="22"/>
        <v>0</v>
      </c>
      <c r="I308" s="422" t="s">
        <v>78</v>
      </c>
      <c r="J308" s="70">
        <v>3600000</v>
      </c>
      <c r="K308" s="429" t="s">
        <v>13</v>
      </c>
      <c r="L308" s="430" t="s">
        <v>20</v>
      </c>
      <c r="M308" s="431">
        <v>1</v>
      </c>
      <c r="N308" s="431" t="s">
        <v>27</v>
      </c>
      <c r="O308" s="432" t="s">
        <v>19</v>
      </c>
      <c r="P308" s="70">
        <v>3600000</v>
      </c>
      <c r="Q308" s="433" t="s">
        <v>13</v>
      </c>
    </row>
    <row r="309" spans="1:17" ht="17.45" customHeight="1">
      <c r="A309" s="266"/>
      <c r="B309" s="62"/>
      <c r="C309" s="419" t="s">
        <v>201</v>
      </c>
      <c r="D309" s="324">
        <v>3000</v>
      </c>
      <c r="E309" s="324">
        <f t="shared" si="20"/>
        <v>3000</v>
      </c>
      <c r="F309" s="421"/>
      <c r="G309" s="326">
        <f t="shared" si="21"/>
        <v>0</v>
      </c>
      <c r="H309" s="327">
        <f t="shared" si="22"/>
        <v>0</v>
      </c>
      <c r="I309" s="422" t="s">
        <v>78</v>
      </c>
      <c r="J309" s="70">
        <v>3000000</v>
      </c>
      <c r="K309" s="429" t="s">
        <v>13</v>
      </c>
      <c r="L309" s="430" t="s">
        <v>20</v>
      </c>
      <c r="M309" s="431">
        <v>1</v>
      </c>
      <c r="N309" s="431" t="s">
        <v>27</v>
      </c>
      <c r="O309" s="432" t="s">
        <v>19</v>
      </c>
      <c r="P309" s="70">
        <v>3000000</v>
      </c>
      <c r="Q309" s="433" t="s">
        <v>13</v>
      </c>
    </row>
    <row r="310" spans="1:17" ht="17.45" customHeight="1">
      <c r="A310" s="266"/>
      <c r="B310" s="62"/>
      <c r="C310" s="428" t="s">
        <v>296</v>
      </c>
      <c r="D310" s="324">
        <v>15000</v>
      </c>
      <c r="E310" s="324">
        <f t="shared" si="20"/>
        <v>5000</v>
      </c>
      <c r="F310" s="421"/>
      <c r="G310" s="326">
        <f t="shared" si="21"/>
        <v>-10000</v>
      </c>
      <c r="H310" s="327">
        <f t="shared" si="22"/>
        <v>-66.666666666666657</v>
      </c>
      <c r="I310" s="422" t="s">
        <v>78</v>
      </c>
      <c r="J310" s="70">
        <v>5000000</v>
      </c>
      <c r="K310" s="429" t="s">
        <v>13</v>
      </c>
      <c r="L310" s="430" t="s">
        <v>20</v>
      </c>
      <c r="M310" s="431">
        <v>1</v>
      </c>
      <c r="N310" s="431" t="s">
        <v>27</v>
      </c>
      <c r="O310" s="432" t="s">
        <v>19</v>
      </c>
      <c r="P310" s="70">
        <v>5000000</v>
      </c>
      <c r="Q310" s="433" t="s">
        <v>13</v>
      </c>
    </row>
    <row r="311" spans="1:17" ht="17.45" customHeight="1">
      <c r="A311" s="330"/>
      <c r="B311" s="57"/>
      <c r="C311" s="434" t="s">
        <v>134</v>
      </c>
      <c r="D311" s="436">
        <v>2700</v>
      </c>
      <c r="E311" s="436">
        <f t="shared" si="20"/>
        <v>2700</v>
      </c>
      <c r="F311" s="437"/>
      <c r="G311" s="338">
        <f t="shared" si="21"/>
        <v>0</v>
      </c>
      <c r="H311" s="339">
        <f t="shared" si="22"/>
        <v>0</v>
      </c>
      <c r="I311" s="422" t="s">
        <v>78</v>
      </c>
      <c r="J311" s="70">
        <v>2700000</v>
      </c>
      <c r="K311" s="429" t="s">
        <v>13</v>
      </c>
      <c r="L311" s="430" t="s">
        <v>20</v>
      </c>
      <c r="M311" s="431">
        <v>1</v>
      </c>
      <c r="N311" s="431" t="s">
        <v>27</v>
      </c>
      <c r="O311" s="432" t="s">
        <v>19</v>
      </c>
      <c r="P311" s="70">
        <v>2700000</v>
      </c>
      <c r="Q311" s="433" t="s">
        <v>13</v>
      </c>
    </row>
    <row r="312" spans="1:17" ht="17.45" customHeight="1">
      <c r="A312" s="266"/>
      <c r="B312" s="62"/>
      <c r="C312" s="419" t="s">
        <v>166</v>
      </c>
      <c r="D312" s="324">
        <v>2700</v>
      </c>
      <c r="E312" s="324">
        <f t="shared" si="20"/>
        <v>2700</v>
      </c>
      <c r="F312" s="421"/>
      <c r="G312" s="326">
        <f t="shared" si="21"/>
        <v>0</v>
      </c>
      <c r="H312" s="327">
        <f t="shared" si="22"/>
        <v>0</v>
      </c>
      <c r="I312" s="422" t="s">
        <v>78</v>
      </c>
      <c r="J312" s="70">
        <v>2700000</v>
      </c>
      <c r="K312" s="429" t="s">
        <v>13</v>
      </c>
      <c r="L312" s="430" t="s">
        <v>20</v>
      </c>
      <c r="M312" s="431">
        <v>1</v>
      </c>
      <c r="N312" s="431" t="s">
        <v>27</v>
      </c>
      <c r="O312" s="432" t="s">
        <v>19</v>
      </c>
      <c r="P312" s="70">
        <v>2700000</v>
      </c>
      <c r="Q312" s="433" t="s">
        <v>13</v>
      </c>
    </row>
    <row r="313" spans="1:17" ht="17.45" customHeight="1">
      <c r="A313" s="396"/>
      <c r="B313" s="397"/>
      <c r="C313" s="419" t="s">
        <v>188</v>
      </c>
      <c r="D313" s="324">
        <v>3000</v>
      </c>
      <c r="E313" s="324">
        <f t="shared" si="20"/>
        <v>0</v>
      </c>
      <c r="F313" s="421"/>
      <c r="G313" s="326">
        <f t="shared" si="21"/>
        <v>-3000</v>
      </c>
      <c r="H313" s="327">
        <v>0</v>
      </c>
      <c r="I313" s="422" t="s">
        <v>256</v>
      </c>
      <c r="J313" s="70">
        <v>0</v>
      </c>
      <c r="K313" s="429" t="s">
        <v>13</v>
      </c>
      <c r="L313" s="430" t="s">
        <v>20</v>
      </c>
      <c r="M313" s="431">
        <v>1</v>
      </c>
      <c r="N313" s="431" t="s">
        <v>27</v>
      </c>
      <c r="O313" s="432" t="s">
        <v>19</v>
      </c>
      <c r="P313" s="70">
        <v>0</v>
      </c>
      <c r="Q313" s="433" t="s">
        <v>13</v>
      </c>
    </row>
    <row r="314" spans="1:17" ht="17.45" customHeight="1">
      <c r="A314" s="330"/>
      <c r="B314" s="57"/>
      <c r="C314" s="419" t="s">
        <v>125</v>
      </c>
      <c r="D314" s="324">
        <v>2400</v>
      </c>
      <c r="E314" s="324">
        <f t="shared" ref="E314:E329" si="23">P314/1000</f>
        <v>2400</v>
      </c>
      <c r="F314" s="421"/>
      <c r="G314" s="326">
        <f t="shared" si="21"/>
        <v>0</v>
      </c>
      <c r="H314" s="327">
        <f t="shared" ref="H314:H322" si="24">+G314/D314*100</f>
        <v>0</v>
      </c>
      <c r="I314" s="422" t="s">
        <v>78</v>
      </c>
      <c r="J314" s="70">
        <v>2400000</v>
      </c>
      <c r="K314" s="429" t="s">
        <v>13</v>
      </c>
      <c r="L314" s="430" t="s">
        <v>20</v>
      </c>
      <c r="M314" s="431">
        <v>1</v>
      </c>
      <c r="N314" s="431" t="s">
        <v>27</v>
      </c>
      <c r="O314" s="432" t="s">
        <v>19</v>
      </c>
      <c r="P314" s="70">
        <v>2400000</v>
      </c>
      <c r="Q314" s="433" t="s">
        <v>13</v>
      </c>
    </row>
    <row r="315" spans="1:17" ht="17.45" customHeight="1">
      <c r="A315" s="330"/>
      <c r="B315" s="57"/>
      <c r="C315" s="445" t="s">
        <v>253</v>
      </c>
      <c r="D315" s="375">
        <v>900</v>
      </c>
      <c r="E315" s="324">
        <f t="shared" si="23"/>
        <v>900</v>
      </c>
      <c r="F315" s="446"/>
      <c r="G315" s="326">
        <f t="shared" si="21"/>
        <v>0</v>
      </c>
      <c r="H315" s="327">
        <f t="shared" si="24"/>
        <v>0</v>
      </c>
      <c r="I315" s="422" t="s">
        <v>78</v>
      </c>
      <c r="J315" s="70">
        <v>900000</v>
      </c>
      <c r="K315" s="429" t="s">
        <v>13</v>
      </c>
      <c r="L315" s="430" t="s">
        <v>20</v>
      </c>
      <c r="M315" s="431">
        <v>1</v>
      </c>
      <c r="N315" s="431" t="s">
        <v>27</v>
      </c>
      <c r="O315" s="432" t="s">
        <v>19</v>
      </c>
      <c r="P315" s="70">
        <v>900000</v>
      </c>
      <c r="Q315" s="433" t="s">
        <v>13</v>
      </c>
    </row>
    <row r="316" spans="1:17" ht="17.45" customHeight="1">
      <c r="A316" s="266"/>
      <c r="B316" s="62"/>
      <c r="C316" s="449" t="s">
        <v>410</v>
      </c>
      <c r="D316" s="375">
        <v>8599.9999800000005</v>
      </c>
      <c r="E316" s="324">
        <f t="shared" si="23"/>
        <v>600</v>
      </c>
      <c r="F316" s="446"/>
      <c r="G316" s="326">
        <f t="shared" ref="G316:G329" si="25">+E316-D316</f>
        <v>-7999.9999800000005</v>
      </c>
      <c r="H316" s="327">
        <f t="shared" si="24"/>
        <v>-93.023255797728496</v>
      </c>
      <c r="I316" s="422" t="s">
        <v>78</v>
      </c>
      <c r="J316" s="70">
        <v>600000</v>
      </c>
      <c r="K316" s="429" t="s">
        <v>13</v>
      </c>
      <c r="L316" s="430" t="s">
        <v>20</v>
      </c>
      <c r="M316" s="431">
        <v>1</v>
      </c>
      <c r="N316" s="431" t="s">
        <v>27</v>
      </c>
      <c r="O316" s="432" t="s">
        <v>19</v>
      </c>
      <c r="P316" s="70">
        <v>600000</v>
      </c>
      <c r="Q316" s="433" t="s">
        <v>13</v>
      </c>
    </row>
    <row r="317" spans="1:17" ht="17.45" customHeight="1">
      <c r="A317" s="266"/>
      <c r="B317" s="62"/>
      <c r="C317" s="428" t="s">
        <v>225</v>
      </c>
      <c r="D317" s="324">
        <v>20014.168000000001</v>
      </c>
      <c r="E317" s="324">
        <f t="shared" si="23"/>
        <v>1200</v>
      </c>
      <c r="F317" s="446"/>
      <c r="G317" s="326">
        <f t="shared" si="25"/>
        <v>-18814.168000000001</v>
      </c>
      <c r="H317" s="327">
        <f t="shared" si="24"/>
        <v>-94.004247391148112</v>
      </c>
      <c r="I317" s="422" t="s">
        <v>78</v>
      </c>
      <c r="J317" s="70">
        <v>1200000</v>
      </c>
      <c r="K317" s="429" t="s">
        <v>13</v>
      </c>
      <c r="L317" s="430" t="s">
        <v>20</v>
      </c>
      <c r="M317" s="431">
        <v>1</v>
      </c>
      <c r="N317" s="431" t="s">
        <v>27</v>
      </c>
      <c r="O317" s="432" t="s">
        <v>19</v>
      </c>
      <c r="P317" s="70">
        <v>1200000</v>
      </c>
      <c r="Q317" s="433" t="s">
        <v>13</v>
      </c>
    </row>
    <row r="318" spans="1:17" ht="17.45" customHeight="1">
      <c r="A318" s="266"/>
      <c r="B318" s="62"/>
      <c r="C318" s="444" t="s">
        <v>404</v>
      </c>
      <c r="D318" s="324">
        <v>93954.31</v>
      </c>
      <c r="E318" s="436">
        <f t="shared" si="23"/>
        <v>31000</v>
      </c>
      <c r="F318" s="437"/>
      <c r="G318" s="338">
        <f t="shared" si="25"/>
        <v>-62954.31</v>
      </c>
      <c r="H318" s="339">
        <f t="shared" si="24"/>
        <v>-67.005239035867532</v>
      </c>
      <c r="I318" s="422" t="s">
        <v>78</v>
      </c>
      <c r="J318" s="70">
        <v>7750000</v>
      </c>
      <c r="K318" s="429" t="s">
        <v>13</v>
      </c>
      <c r="L318" s="430" t="s">
        <v>42</v>
      </c>
      <c r="M318" s="431">
        <v>4</v>
      </c>
      <c r="N318" s="431" t="s">
        <v>27</v>
      </c>
      <c r="O318" s="432" t="s">
        <v>19</v>
      </c>
      <c r="P318" s="70">
        <v>31000000</v>
      </c>
      <c r="Q318" s="433" t="s">
        <v>13</v>
      </c>
    </row>
    <row r="319" spans="1:17" ht="17.45" customHeight="1">
      <c r="A319" s="266"/>
      <c r="B319" s="62"/>
      <c r="C319" s="428" t="s">
        <v>277</v>
      </c>
      <c r="D319" s="324">
        <v>11891.29998</v>
      </c>
      <c r="E319" s="324">
        <f t="shared" si="23"/>
        <v>2100</v>
      </c>
      <c r="F319" s="421"/>
      <c r="G319" s="326">
        <f t="shared" si="25"/>
        <v>-9791.2999799999998</v>
      </c>
      <c r="H319" s="339">
        <f t="shared" si="24"/>
        <v>-82.340030076341577</v>
      </c>
      <c r="I319" s="422" t="s">
        <v>78</v>
      </c>
      <c r="J319" s="70">
        <v>2100000</v>
      </c>
      <c r="K319" s="429" t="s">
        <v>13</v>
      </c>
      <c r="L319" s="430" t="s">
        <v>20</v>
      </c>
      <c r="M319" s="431">
        <v>1</v>
      </c>
      <c r="N319" s="431" t="s">
        <v>27</v>
      </c>
      <c r="O319" s="432" t="s">
        <v>19</v>
      </c>
      <c r="P319" s="70">
        <v>2100000</v>
      </c>
      <c r="Q319" s="433" t="s">
        <v>13</v>
      </c>
    </row>
    <row r="320" spans="1:17" ht="17.45" customHeight="1">
      <c r="A320" s="266"/>
      <c r="B320" s="62"/>
      <c r="C320" s="428" t="s">
        <v>325</v>
      </c>
      <c r="D320" s="324">
        <v>3400</v>
      </c>
      <c r="E320" s="324">
        <f t="shared" si="23"/>
        <v>3400</v>
      </c>
      <c r="F320" s="421"/>
      <c r="G320" s="326">
        <f t="shared" si="25"/>
        <v>0</v>
      </c>
      <c r="H320" s="339">
        <f t="shared" si="24"/>
        <v>0</v>
      </c>
      <c r="I320" s="422" t="s">
        <v>78</v>
      </c>
      <c r="J320" s="70">
        <v>850000</v>
      </c>
      <c r="K320" s="429" t="s">
        <v>13</v>
      </c>
      <c r="L320" s="430" t="s">
        <v>20</v>
      </c>
      <c r="M320" s="431">
        <v>4</v>
      </c>
      <c r="N320" s="431" t="s">
        <v>27</v>
      </c>
      <c r="O320" s="432" t="s">
        <v>19</v>
      </c>
      <c r="P320" s="70">
        <v>3400000</v>
      </c>
      <c r="Q320" s="433" t="s">
        <v>13</v>
      </c>
    </row>
    <row r="321" spans="1:17" ht="17.45" customHeight="1">
      <c r="A321" s="266"/>
      <c r="B321" s="62"/>
      <c r="C321" s="450" t="s">
        <v>396</v>
      </c>
      <c r="D321" s="324">
        <v>33719.32</v>
      </c>
      <c r="E321" s="324">
        <f t="shared" si="23"/>
        <v>1500</v>
      </c>
      <c r="F321" s="421"/>
      <c r="G321" s="326">
        <f t="shared" si="25"/>
        <v>-32219.32</v>
      </c>
      <c r="H321" s="339">
        <f t="shared" si="24"/>
        <v>-95.551511714945619</v>
      </c>
      <c r="I321" s="452" t="s">
        <v>78</v>
      </c>
      <c r="J321" s="10">
        <v>1500000</v>
      </c>
      <c r="K321" s="429" t="s">
        <v>13</v>
      </c>
      <c r="L321" s="430" t="s">
        <v>20</v>
      </c>
      <c r="M321" s="431">
        <v>1</v>
      </c>
      <c r="N321" s="431" t="s">
        <v>27</v>
      </c>
      <c r="O321" s="432" t="s">
        <v>19</v>
      </c>
      <c r="P321" s="70">
        <v>1500000</v>
      </c>
      <c r="Q321" s="433" t="s">
        <v>13</v>
      </c>
    </row>
    <row r="322" spans="1:17" ht="17.45" customHeight="1">
      <c r="A322" s="266"/>
      <c r="B322" s="62"/>
      <c r="C322" s="450" t="s">
        <v>403</v>
      </c>
      <c r="D322" s="324">
        <v>300</v>
      </c>
      <c r="E322" s="324">
        <f t="shared" si="23"/>
        <v>300</v>
      </c>
      <c r="F322" s="421"/>
      <c r="G322" s="326">
        <f t="shared" si="25"/>
        <v>0</v>
      </c>
      <c r="H322" s="339">
        <f t="shared" si="24"/>
        <v>0</v>
      </c>
      <c r="I322" s="422" t="s">
        <v>78</v>
      </c>
      <c r="J322" s="10">
        <v>300000</v>
      </c>
      <c r="K322" s="429" t="s">
        <v>13</v>
      </c>
      <c r="L322" s="430" t="s">
        <v>20</v>
      </c>
      <c r="M322" s="431">
        <v>1</v>
      </c>
      <c r="N322" s="431" t="s">
        <v>27</v>
      </c>
      <c r="O322" s="432" t="s">
        <v>19</v>
      </c>
      <c r="P322" s="70">
        <v>300000</v>
      </c>
      <c r="Q322" s="433" t="s">
        <v>13</v>
      </c>
    </row>
    <row r="323" spans="1:17" ht="17.45" customHeight="1">
      <c r="A323" s="266"/>
      <c r="B323" s="62"/>
      <c r="C323" s="419" t="s">
        <v>229</v>
      </c>
      <c r="D323" s="324">
        <v>3478</v>
      </c>
      <c r="E323" s="324">
        <f t="shared" si="23"/>
        <v>300</v>
      </c>
      <c r="F323" s="421"/>
      <c r="G323" s="326">
        <f t="shared" si="25"/>
        <v>-3178</v>
      </c>
      <c r="H323" s="327">
        <f t="shared" ref="H323:H328" si="26">G323/D323*100</f>
        <v>-91.374353076480745</v>
      </c>
      <c r="I323" s="422" t="s">
        <v>78</v>
      </c>
      <c r="J323" s="10">
        <v>300000</v>
      </c>
      <c r="K323" s="429" t="s">
        <v>13</v>
      </c>
      <c r="L323" s="430" t="s">
        <v>20</v>
      </c>
      <c r="M323" s="431">
        <v>1</v>
      </c>
      <c r="N323" s="431" t="s">
        <v>27</v>
      </c>
      <c r="O323" s="432" t="s">
        <v>19</v>
      </c>
      <c r="P323" s="70">
        <v>300000</v>
      </c>
      <c r="Q323" s="433" t="s">
        <v>13</v>
      </c>
    </row>
    <row r="324" spans="1:17" ht="17.45" customHeight="1">
      <c r="A324" s="266"/>
      <c r="B324" s="62"/>
      <c r="C324" s="419" t="s">
        <v>212</v>
      </c>
      <c r="D324" s="324">
        <v>300</v>
      </c>
      <c r="E324" s="324">
        <f t="shared" si="23"/>
        <v>300</v>
      </c>
      <c r="F324" s="421"/>
      <c r="G324" s="326">
        <f t="shared" si="25"/>
        <v>0</v>
      </c>
      <c r="H324" s="327">
        <f t="shared" si="26"/>
        <v>0</v>
      </c>
      <c r="I324" s="422" t="s">
        <v>78</v>
      </c>
      <c r="J324" s="10">
        <v>300000</v>
      </c>
      <c r="K324" s="429" t="s">
        <v>13</v>
      </c>
      <c r="L324" s="430" t="s">
        <v>20</v>
      </c>
      <c r="M324" s="431">
        <v>1</v>
      </c>
      <c r="N324" s="431" t="s">
        <v>27</v>
      </c>
      <c r="O324" s="432" t="s">
        <v>19</v>
      </c>
      <c r="P324" s="70">
        <v>300000</v>
      </c>
      <c r="Q324" s="433" t="s">
        <v>13</v>
      </c>
    </row>
    <row r="325" spans="1:17" ht="17.45" customHeight="1">
      <c r="A325" s="266"/>
      <c r="B325" s="62"/>
      <c r="C325" s="419" t="s">
        <v>259</v>
      </c>
      <c r="D325" s="324">
        <v>2554</v>
      </c>
      <c r="E325" s="324">
        <f t="shared" si="23"/>
        <v>300</v>
      </c>
      <c r="F325" s="421"/>
      <c r="G325" s="326">
        <f t="shared" si="25"/>
        <v>-2254</v>
      </c>
      <c r="H325" s="327">
        <f t="shared" si="26"/>
        <v>-88.253719655442438</v>
      </c>
      <c r="I325" s="422" t="s">
        <v>78</v>
      </c>
      <c r="J325" s="10">
        <v>300000</v>
      </c>
      <c r="K325" s="429" t="s">
        <v>13</v>
      </c>
      <c r="L325" s="430" t="s">
        <v>20</v>
      </c>
      <c r="M325" s="431">
        <v>1</v>
      </c>
      <c r="N325" s="431" t="s">
        <v>27</v>
      </c>
      <c r="O325" s="432" t="s">
        <v>19</v>
      </c>
      <c r="P325" s="70">
        <v>300000</v>
      </c>
      <c r="Q325" s="433" t="s">
        <v>13</v>
      </c>
    </row>
    <row r="326" spans="1:17" ht="17.45" customHeight="1">
      <c r="A326" s="266"/>
      <c r="B326" s="62"/>
      <c r="C326" s="419" t="s">
        <v>88</v>
      </c>
      <c r="D326" s="324">
        <v>5000</v>
      </c>
      <c r="E326" s="324">
        <f t="shared" si="23"/>
        <v>5000</v>
      </c>
      <c r="F326" s="421"/>
      <c r="G326" s="326">
        <f t="shared" si="25"/>
        <v>0</v>
      </c>
      <c r="H326" s="327">
        <f t="shared" si="26"/>
        <v>0</v>
      </c>
      <c r="I326" s="422" t="s">
        <v>78</v>
      </c>
      <c r="J326" s="10">
        <v>5000000</v>
      </c>
      <c r="K326" s="429" t="s">
        <v>13</v>
      </c>
      <c r="L326" s="430" t="s">
        <v>20</v>
      </c>
      <c r="M326" s="431">
        <v>1</v>
      </c>
      <c r="N326" s="431" t="s">
        <v>27</v>
      </c>
      <c r="O326" s="432" t="s">
        <v>19</v>
      </c>
      <c r="P326" s="70">
        <v>5000000</v>
      </c>
      <c r="Q326" s="433" t="s">
        <v>13</v>
      </c>
    </row>
    <row r="327" spans="1:17" ht="17.45" customHeight="1">
      <c r="A327" s="266"/>
      <c r="B327" s="62"/>
      <c r="C327" s="428" t="s">
        <v>276</v>
      </c>
      <c r="D327" s="324">
        <v>300</v>
      </c>
      <c r="E327" s="324">
        <f t="shared" si="23"/>
        <v>300</v>
      </c>
      <c r="F327" s="421"/>
      <c r="G327" s="326">
        <f t="shared" si="25"/>
        <v>0</v>
      </c>
      <c r="H327" s="327">
        <f t="shared" si="26"/>
        <v>0</v>
      </c>
      <c r="I327" s="422" t="s">
        <v>78</v>
      </c>
      <c r="J327" s="10">
        <v>300000</v>
      </c>
      <c r="K327" s="429" t="s">
        <v>13</v>
      </c>
      <c r="L327" s="430" t="s">
        <v>20</v>
      </c>
      <c r="M327" s="431">
        <v>1</v>
      </c>
      <c r="N327" s="431" t="s">
        <v>27</v>
      </c>
      <c r="O327" s="432" t="s">
        <v>19</v>
      </c>
      <c r="P327" s="70">
        <v>300000</v>
      </c>
      <c r="Q327" s="433" t="s">
        <v>13</v>
      </c>
    </row>
    <row r="328" spans="1:17" ht="17.45" customHeight="1">
      <c r="A328" s="266"/>
      <c r="B328" s="62"/>
      <c r="C328" s="428" t="s">
        <v>267</v>
      </c>
      <c r="D328" s="324">
        <v>300</v>
      </c>
      <c r="E328" s="324">
        <f t="shared" si="23"/>
        <v>300</v>
      </c>
      <c r="F328" s="421"/>
      <c r="G328" s="326">
        <f t="shared" si="25"/>
        <v>0</v>
      </c>
      <c r="H328" s="327">
        <f t="shared" si="26"/>
        <v>0</v>
      </c>
      <c r="I328" s="422" t="s">
        <v>78</v>
      </c>
      <c r="J328" s="70">
        <v>300000</v>
      </c>
      <c r="K328" s="429" t="s">
        <v>13</v>
      </c>
      <c r="L328" s="430" t="s">
        <v>20</v>
      </c>
      <c r="M328" s="431">
        <v>1</v>
      </c>
      <c r="N328" s="431" t="s">
        <v>27</v>
      </c>
      <c r="O328" s="432" t="s">
        <v>19</v>
      </c>
      <c r="P328" s="70">
        <v>300000</v>
      </c>
      <c r="Q328" s="433" t="s">
        <v>13</v>
      </c>
    </row>
    <row r="329" spans="1:17" ht="17.45" customHeight="1">
      <c r="A329" s="266"/>
      <c r="B329" s="62"/>
      <c r="C329" s="428" t="s">
        <v>409</v>
      </c>
      <c r="D329" s="324">
        <v>300</v>
      </c>
      <c r="E329" s="324">
        <f t="shared" si="23"/>
        <v>300</v>
      </c>
      <c r="F329" s="421"/>
      <c r="G329" s="326">
        <f t="shared" si="25"/>
        <v>0</v>
      </c>
      <c r="H329" s="327">
        <f>+G329/D329*100</f>
        <v>0</v>
      </c>
      <c r="I329" s="422" t="s">
        <v>78</v>
      </c>
      <c r="J329" s="70">
        <v>300000</v>
      </c>
      <c r="K329" s="429" t="s">
        <v>13</v>
      </c>
      <c r="L329" s="430" t="s">
        <v>20</v>
      </c>
      <c r="M329" s="431">
        <v>1</v>
      </c>
      <c r="N329" s="431" t="s">
        <v>27</v>
      </c>
      <c r="O329" s="432" t="s">
        <v>19</v>
      </c>
      <c r="P329" s="70">
        <v>300000</v>
      </c>
      <c r="Q329" s="433" t="s">
        <v>13</v>
      </c>
    </row>
    <row r="330" spans="1:17" ht="17.45" customHeight="1">
      <c r="A330" s="266"/>
      <c r="B330" s="62"/>
      <c r="C330" s="450" t="s">
        <v>386</v>
      </c>
      <c r="D330" s="324">
        <v>26032.26</v>
      </c>
      <c r="E330" s="324">
        <f t="shared" ref="E330:E335" si="27">P330/1000</f>
        <v>1800</v>
      </c>
      <c r="F330" s="421"/>
      <c r="G330" s="326">
        <f t="shared" ref="G330:G343" si="28">+E330-D330</f>
        <v>-24232.26</v>
      </c>
      <c r="H330" s="327">
        <f>+G330/D330*100</f>
        <v>-93.085502372825104</v>
      </c>
      <c r="I330" s="452" t="s">
        <v>78</v>
      </c>
      <c r="J330" s="70">
        <v>1800000</v>
      </c>
      <c r="K330" s="429" t="s">
        <v>13</v>
      </c>
      <c r="L330" s="430" t="s">
        <v>20</v>
      </c>
      <c r="M330" s="431">
        <v>1</v>
      </c>
      <c r="N330" s="431" t="s">
        <v>27</v>
      </c>
      <c r="O330" s="432" t="s">
        <v>19</v>
      </c>
      <c r="P330" s="70">
        <v>1800000</v>
      </c>
      <c r="Q330" s="433" t="s">
        <v>13</v>
      </c>
    </row>
    <row r="331" spans="1:17" ht="17.45" customHeight="1">
      <c r="A331" s="330"/>
      <c r="B331" s="57"/>
      <c r="C331" s="444" t="s">
        <v>286</v>
      </c>
      <c r="D331" s="436">
        <v>1200</v>
      </c>
      <c r="E331" s="436">
        <f t="shared" si="27"/>
        <v>1200</v>
      </c>
      <c r="F331" s="437"/>
      <c r="G331" s="338">
        <f t="shared" si="28"/>
        <v>0</v>
      </c>
      <c r="H331" s="339">
        <f>+G331/D331*100</f>
        <v>0</v>
      </c>
      <c r="I331" s="422" t="s">
        <v>78</v>
      </c>
      <c r="J331" s="70">
        <v>1200000</v>
      </c>
      <c r="K331" s="429" t="s">
        <v>13</v>
      </c>
      <c r="L331" s="430" t="s">
        <v>20</v>
      </c>
      <c r="M331" s="431">
        <v>1</v>
      </c>
      <c r="N331" s="431" t="s">
        <v>27</v>
      </c>
      <c r="O331" s="432" t="s">
        <v>19</v>
      </c>
      <c r="P331" s="70">
        <v>1200000</v>
      </c>
      <c r="Q331" s="433" t="s">
        <v>13</v>
      </c>
    </row>
    <row r="332" spans="1:17" ht="17.45" customHeight="1">
      <c r="A332" s="330"/>
      <c r="B332" s="57"/>
      <c r="C332" s="444" t="s">
        <v>288</v>
      </c>
      <c r="D332" s="436">
        <v>1540</v>
      </c>
      <c r="E332" s="436">
        <f t="shared" si="27"/>
        <v>300</v>
      </c>
      <c r="F332" s="437"/>
      <c r="G332" s="338">
        <f t="shared" si="28"/>
        <v>-1240</v>
      </c>
      <c r="H332" s="339">
        <f>+G332/D332*100</f>
        <v>-80.519480519480524</v>
      </c>
      <c r="I332" s="422" t="s">
        <v>78</v>
      </c>
      <c r="J332" s="70">
        <v>300000</v>
      </c>
      <c r="K332" s="429" t="s">
        <v>13</v>
      </c>
      <c r="L332" s="430" t="s">
        <v>20</v>
      </c>
      <c r="M332" s="431">
        <v>1</v>
      </c>
      <c r="N332" s="431" t="s">
        <v>27</v>
      </c>
      <c r="O332" s="432" t="s">
        <v>19</v>
      </c>
      <c r="P332" s="70">
        <v>300000</v>
      </c>
      <c r="Q332" s="433" t="s">
        <v>13</v>
      </c>
    </row>
    <row r="333" spans="1:17" ht="17.45" customHeight="1">
      <c r="A333" s="330"/>
      <c r="B333" s="57"/>
      <c r="C333" s="453" t="s">
        <v>371</v>
      </c>
      <c r="D333" s="400">
        <v>40547.42</v>
      </c>
      <c r="E333" s="436">
        <f t="shared" si="27"/>
        <v>1500</v>
      </c>
      <c r="F333" s="448"/>
      <c r="G333" s="338">
        <f t="shared" si="28"/>
        <v>-39047.42</v>
      </c>
      <c r="H333" s="339">
        <f>G333/D333*100</f>
        <v>-96.30062775880684</v>
      </c>
      <c r="I333" s="452" t="s">
        <v>78</v>
      </c>
      <c r="J333" s="70">
        <v>1500000</v>
      </c>
      <c r="K333" s="429" t="s">
        <v>13</v>
      </c>
      <c r="L333" s="430" t="s">
        <v>20</v>
      </c>
      <c r="M333" s="431">
        <v>1</v>
      </c>
      <c r="N333" s="431" t="s">
        <v>27</v>
      </c>
      <c r="O333" s="432" t="s">
        <v>19</v>
      </c>
      <c r="P333" s="70">
        <v>1500000</v>
      </c>
      <c r="Q333" s="433" t="s">
        <v>13</v>
      </c>
    </row>
    <row r="334" spans="1:17" ht="17.45" customHeight="1">
      <c r="A334" s="330"/>
      <c r="B334" s="57"/>
      <c r="C334" s="450" t="s">
        <v>197</v>
      </c>
      <c r="D334" s="324">
        <v>1237.6400000000001</v>
      </c>
      <c r="E334" s="324">
        <f t="shared" si="27"/>
        <v>900</v>
      </c>
      <c r="F334" s="421"/>
      <c r="G334" s="326">
        <f t="shared" si="28"/>
        <v>-337.6400000000001</v>
      </c>
      <c r="H334" s="327">
        <f>G334/D334*100</f>
        <v>-27.280954073882558</v>
      </c>
      <c r="I334" s="438" t="s">
        <v>78</v>
      </c>
      <c r="J334" s="67">
        <v>900000</v>
      </c>
      <c r="K334" s="439" t="s">
        <v>13</v>
      </c>
      <c r="L334" s="440" t="s">
        <v>20</v>
      </c>
      <c r="M334" s="441">
        <v>1</v>
      </c>
      <c r="N334" s="441" t="s">
        <v>27</v>
      </c>
      <c r="O334" s="442" t="s">
        <v>19</v>
      </c>
      <c r="P334" s="67">
        <v>900000</v>
      </c>
      <c r="Q334" s="443" t="s">
        <v>13</v>
      </c>
    </row>
    <row r="335" spans="1:17" ht="17.45" customHeight="1">
      <c r="A335" s="330" t="s">
        <v>56</v>
      </c>
      <c r="B335" s="57" t="s">
        <v>56</v>
      </c>
      <c r="C335" s="454" t="s">
        <v>373</v>
      </c>
      <c r="D335" s="400">
        <v>33921.68</v>
      </c>
      <c r="E335" s="436">
        <f t="shared" si="27"/>
        <v>1500</v>
      </c>
      <c r="F335" s="448"/>
      <c r="G335" s="338">
        <f t="shared" si="28"/>
        <v>-32421.68</v>
      </c>
      <c r="H335" s="339">
        <f t="shared" ref="H335:H340" si="29">+G335/D335*100</f>
        <v>-95.57804920039338</v>
      </c>
      <c r="I335" s="452" t="s">
        <v>78</v>
      </c>
      <c r="J335" s="70">
        <v>1500000</v>
      </c>
      <c r="K335" s="429" t="s">
        <v>13</v>
      </c>
      <c r="L335" s="430" t="s">
        <v>20</v>
      </c>
      <c r="M335" s="431">
        <v>1</v>
      </c>
      <c r="N335" s="431" t="s">
        <v>27</v>
      </c>
      <c r="O335" s="432" t="s">
        <v>19</v>
      </c>
      <c r="P335" s="70">
        <v>1500000</v>
      </c>
      <c r="Q335" s="433" t="s">
        <v>13</v>
      </c>
    </row>
    <row r="336" spans="1:17" ht="17.45" customHeight="1">
      <c r="A336" s="266"/>
      <c r="B336" s="62"/>
      <c r="C336" s="445" t="s">
        <v>271</v>
      </c>
      <c r="D336" s="375">
        <v>3200</v>
      </c>
      <c r="E336" s="324">
        <f t="shared" ref="E336:E345" si="30">P336/1000</f>
        <v>1200</v>
      </c>
      <c r="F336" s="446"/>
      <c r="G336" s="326">
        <f t="shared" si="28"/>
        <v>-2000</v>
      </c>
      <c r="H336" s="327">
        <f t="shared" si="29"/>
        <v>-62.5</v>
      </c>
      <c r="I336" s="422" t="s">
        <v>78</v>
      </c>
      <c r="J336" s="70">
        <v>1200000</v>
      </c>
      <c r="K336" s="429" t="s">
        <v>13</v>
      </c>
      <c r="L336" s="430" t="s">
        <v>20</v>
      </c>
      <c r="M336" s="431">
        <v>1</v>
      </c>
      <c r="N336" s="431" t="s">
        <v>27</v>
      </c>
      <c r="O336" s="432" t="s">
        <v>19</v>
      </c>
      <c r="P336" s="70">
        <v>1200000</v>
      </c>
      <c r="Q336" s="433" t="s">
        <v>13</v>
      </c>
    </row>
    <row r="337" spans="1:17" ht="17.45" customHeight="1">
      <c r="A337" s="266"/>
      <c r="B337" s="62"/>
      <c r="C337" s="445" t="s">
        <v>306</v>
      </c>
      <c r="D337" s="375">
        <v>2148.41</v>
      </c>
      <c r="E337" s="324">
        <f t="shared" si="30"/>
        <v>0</v>
      </c>
      <c r="F337" s="446"/>
      <c r="G337" s="326">
        <f t="shared" si="28"/>
        <v>-2148.41</v>
      </c>
      <c r="H337" s="327">
        <f t="shared" si="29"/>
        <v>-100</v>
      </c>
      <c r="I337" s="422" t="s">
        <v>251</v>
      </c>
      <c r="J337" s="70">
        <v>0</v>
      </c>
      <c r="K337" s="429" t="s">
        <v>13</v>
      </c>
      <c r="L337" s="430" t="s">
        <v>20</v>
      </c>
      <c r="M337" s="431">
        <v>1</v>
      </c>
      <c r="N337" s="431" t="s">
        <v>27</v>
      </c>
      <c r="O337" s="432" t="s">
        <v>19</v>
      </c>
      <c r="P337" s="70">
        <v>0</v>
      </c>
      <c r="Q337" s="433" t="s">
        <v>13</v>
      </c>
    </row>
    <row r="338" spans="1:17" ht="17.45" customHeight="1">
      <c r="A338" s="266"/>
      <c r="B338" s="62"/>
      <c r="C338" s="445" t="s">
        <v>304</v>
      </c>
      <c r="D338" s="375">
        <v>300</v>
      </c>
      <c r="E338" s="324">
        <f t="shared" si="30"/>
        <v>300</v>
      </c>
      <c r="F338" s="446"/>
      <c r="G338" s="326">
        <f t="shared" si="28"/>
        <v>0</v>
      </c>
      <c r="H338" s="327">
        <f t="shared" si="29"/>
        <v>0</v>
      </c>
      <c r="I338" s="452" t="s">
        <v>78</v>
      </c>
      <c r="J338" s="70">
        <v>300000</v>
      </c>
      <c r="K338" s="429" t="s">
        <v>13</v>
      </c>
      <c r="L338" s="430" t="s">
        <v>20</v>
      </c>
      <c r="M338" s="431">
        <v>1</v>
      </c>
      <c r="N338" s="431" t="s">
        <v>27</v>
      </c>
      <c r="O338" s="432" t="s">
        <v>19</v>
      </c>
      <c r="P338" s="70">
        <v>300000</v>
      </c>
      <c r="Q338" s="433" t="s">
        <v>13</v>
      </c>
    </row>
    <row r="339" spans="1:17" ht="17.45" customHeight="1">
      <c r="A339" s="266"/>
      <c r="B339" s="62"/>
      <c r="C339" s="419" t="s">
        <v>206</v>
      </c>
      <c r="D339" s="324">
        <v>10000</v>
      </c>
      <c r="E339" s="324">
        <f t="shared" si="30"/>
        <v>10000</v>
      </c>
      <c r="F339" s="421"/>
      <c r="G339" s="326">
        <f t="shared" si="28"/>
        <v>0</v>
      </c>
      <c r="H339" s="327">
        <f t="shared" si="29"/>
        <v>0</v>
      </c>
      <c r="I339" s="452" t="s">
        <v>78</v>
      </c>
      <c r="J339" s="70">
        <v>2500000</v>
      </c>
      <c r="K339" s="429" t="s">
        <v>13</v>
      </c>
      <c r="L339" s="430" t="s">
        <v>20</v>
      </c>
      <c r="M339" s="431">
        <v>4</v>
      </c>
      <c r="N339" s="431" t="s">
        <v>27</v>
      </c>
      <c r="O339" s="432" t="s">
        <v>19</v>
      </c>
      <c r="P339" s="70">
        <v>10000000</v>
      </c>
      <c r="Q339" s="433" t="s">
        <v>13</v>
      </c>
    </row>
    <row r="340" spans="1:17" ht="17.45" customHeight="1">
      <c r="A340" s="266"/>
      <c r="B340" s="62"/>
      <c r="C340" s="444" t="s">
        <v>388</v>
      </c>
      <c r="D340" s="436">
        <v>5000</v>
      </c>
      <c r="E340" s="436">
        <f t="shared" si="30"/>
        <v>5000</v>
      </c>
      <c r="F340" s="437"/>
      <c r="G340" s="338">
        <f t="shared" si="28"/>
        <v>0</v>
      </c>
      <c r="H340" s="339">
        <f t="shared" si="29"/>
        <v>0</v>
      </c>
      <c r="I340" s="422" t="s">
        <v>78</v>
      </c>
      <c r="J340" s="70">
        <v>5000000</v>
      </c>
      <c r="K340" s="429" t="s">
        <v>13</v>
      </c>
      <c r="L340" s="430" t="s">
        <v>20</v>
      </c>
      <c r="M340" s="431">
        <v>1</v>
      </c>
      <c r="N340" s="431" t="s">
        <v>27</v>
      </c>
      <c r="O340" s="432" t="s">
        <v>19</v>
      </c>
      <c r="P340" s="70">
        <v>5000000</v>
      </c>
      <c r="Q340" s="433" t="s">
        <v>13</v>
      </c>
    </row>
    <row r="341" spans="1:17" ht="17.45" customHeight="1">
      <c r="A341" s="330"/>
      <c r="B341" s="57"/>
      <c r="C341" s="447" t="s">
        <v>196</v>
      </c>
      <c r="D341" s="400">
        <v>57364.74</v>
      </c>
      <c r="E341" s="436">
        <f t="shared" si="30"/>
        <v>1500</v>
      </c>
      <c r="F341" s="448"/>
      <c r="G341" s="338">
        <f t="shared" si="28"/>
        <v>-55864.74</v>
      </c>
      <c r="H341" s="339">
        <f>G341/D341*100</f>
        <v>-97.385153318920302</v>
      </c>
      <c r="I341" s="452" t="s">
        <v>78</v>
      </c>
      <c r="J341" s="70">
        <v>1500000</v>
      </c>
      <c r="K341" s="429" t="s">
        <v>13</v>
      </c>
      <c r="L341" s="430" t="s">
        <v>20</v>
      </c>
      <c r="M341" s="431">
        <v>1</v>
      </c>
      <c r="N341" s="431" t="s">
        <v>27</v>
      </c>
      <c r="O341" s="432" t="s">
        <v>19</v>
      </c>
      <c r="P341" s="70">
        <v>1500000</v>
      </c>
      <c r="Q341" s="433" t="s">
        <v>13</v>
      </c>
    </row>
    <row r="342" spans="1:17" ht="17.45" customHeight="1">
      <c r="A342" s="266"/>
      <c r="B342" s="62"/>
      <c r="C342" s="445" t="s">
        <v>240</v>
      </c>
      <c r="D342" s="375">
        <v>300</v>
      </c>
      <c r="E342" s="324">
        <f t="shared" si="30"/>
        <v>300</v>
      </c>
      <c r="F342" s="446"/>
      <c r="G342" s="326">
        <f t="shared" si="28"/>
        <v>0</v>
      </c>
      <c r="H342" s="327">
        <f>G342/D342*100</f>
        <v>0</v>
      </c>
      <c r="I342" s="422" t="s">
        <v>78</v>
      </c>
      <c r="J342" s="70">
        <v>300000</v>
      </c>
      <c r="K342" s="429" t="s">
        <v>13</v>
      </c>
      <c r="L342" s="430" t="s">
        <v>20</v>
      </c>
      <c r="M342" s="431">
        <v>1</v>
      </c>
      <c r="N342" s="431" t="s">
        <v>27</v>
      </c>
      <c r="O342" s="432" t="s">
        <v>19</v>
      </c>
      <c r="P342" s="70">
        <v>300000</v>
      </c>
      <c r="Q342" s="433" t="s">
        <v>13</v>
      </c>
    </row>
    <row r="343" spans="1:17" ht="17.45" customHeight="1">
      <c r="A343" s="266"/>
      <c r="B343" s="62"/>
      <c r="C343" s="445" t="s">
        <v>228</v>
      </c>
      <c r="D343" s="375">
        <v>2460</v>
      </c>
      <c r="E343" s="324">
        <f t="shared" si="30"/>
        <v>300</v>
      </c>
      <c r="F343" s="446"/>
      <c r="G343" s="326">
        <f t="shared" si="28"/>
        <v>-2160</v>
      </c>
      <c r="H343" s="327">
        <f>G343/D343*100</f>
        <v>-87.804878048780495</v>
      </c>
      <c r="I343" s="422" t="s">
        <v>78</v>
      </c>
      <c r="J343" s="70">
        <v>300000</v>
      </c>
      <c r="K343" s="429" t="s">
        <v>13</v>
      </c>
      <c r="L343" s="430" t="s">
        <v>20</v>
      </c>
      <c r="M343" s="431">
        <v>1</v>
      </c>
      <c r="N343" s="431" t="s">
        <v>27</v>
      </c>
      <c r="O343" s="432" t="s">
        <v>19</v>
      </c>
      <c r="P343" s="70">
        <v>300000</v>
      </c>
      <c r="Q343" s="433" t="s">
        <v>13</v>
      </c>
    </row>
    <row r="344" spans="1:17" ht="17.45" customHeight="1">
      <c r="A344" s="266"/>
      <c r="B344" s="62"/>
      <c r="C344" s="445" t="s">
        <v>241</v>
      </c>
      <c r="D344" s="375">
        <v>11010</v>
      </c>
      <c r="E344" s="324">
        <f t="shared" si="30"/>
        <v>2100</v>
      </c>
      <c r="F344" s="446"/>
      <c r="G344" s="326">
        <f t="shared" ref="G344:G356" si="31">+E344-D344</f>
        <v>-8910</v>
      </c>
      <c r="H344" s="327">
        <f>G344/D344*100</f>
        <v>-80.926430517711168</v>
      </c>
      <c r="I344" s="422" t="s">
        <v>78</v>
      </c>
      <c r="J344" s="70">
        <v>2100000</v>
      </c>
      <c r="K344" s="429" t="s">
        <v>13</v>
      </c>
      <c r="L344" s="430" t="s">
        <v>20</v>
      </c>
      <c r="M344" s="431">
        <v>1</v>
      </c>
      <c r="N344" s="431" t="s">
        <v>27</v>
      </c>
      <c r="O344" s="432" t="s">
        <v>19</v>
      </c>
      <c r="P344" s="70">
        <v>2100000</v>
      </c>
      <c r="Q344" s="433" t="s">
        <v>13</v>
      </c>
    </row>
    <row r="345" spans="1:17" ht="17.45" customHeight="1">
      <c r="A345" s="266"/>
      <c r="B345" s="62"/>
      <c r="C345" s="445" t="s">
        <v>245</v>
      </c>
      <c r="D345" s="375">
        <v>300</v>
      </c>
      <c r="E345" s="324">
        <f t="shared" si="30"/>
        <v>300</v>
      </c>
      <c r="F345" s="446"/>
      <c r="G345" s="326">
        <f t="shared" si="31"/>
        <v>0</v>
      </c>
      <c r="H345" s="327">
        <f>G345/D345*100</f>
        <v>0</v>
      </c>
      <c r="I345" s="422" t="s">
        <v>78</v>
      </c>
      <c r="J345" s="70">
        <v>300000</v>
      </c>
      <c r="K345" s="429" t="s">
        <v>13</v>
      </c>
      <c r="L345" s="430" t="s">
        <v>20</v>
      </c>
      <c r="M345" s="431">
        <v>1</v>
      </c>
      <c r="N345" s="431" t="s">
        <v>27</v>
      </c>
      <c r="O345" s="432" t="s">
        <v>19</v>
      </c>
      <c r="P345" s="70">
        <v>300000</v>
      </c>
      <c r="Q345" s="433" t="s">
        <v>13</v>
      </c>
    </row>
    <row r="346" spans="1:17" ht="17.45" customHeight="1">
      <c r="A346" s="266"/>
      <c r="B346" s="62"/>
      <c r="C346" s="449" t="s">
        <v>349</v>
      </c>
      <c r="D346" s="375">
        <v>34000</v>
      </c>
      <c r="E346" s="324">
        <f t="shared" ref="E346:E356" si="32">P346/1000</f>
        <v>34000</v>
      </c>
      <c r="F346" s="446"/>
      <c r="G346" s="326">
        <f t="shared" si="31"/>
        <v>0</v>
      </c>
      <c r="H346" s="327">
        <f t="shared" ref="H346:H352" si="33">+G346/D346*100</f>
        <v>0</v>
      </c>
      <c r="I346" s="422" t="s">
        <v>78</v>
      </c>
      <c r="J346" s="70">
        <v>8500000</v>
      </c>
      <c r="K346" s="429" t="s">
        <v>13</v>
      </c>
      <c r="L346" s="430" t="s">
        <v>20</v>
      </c>
      <c r="M346" s="431">
        <v>4</v>
      </c>
      <c r="N346" s="431" t="s">
        <v>27</v>
      </c>
      <c r="O346" s="432" t="s">
        <v>19</v>
      </c>
      <c r="P346" s="70">
        <v>34000000</v>
      </c>
      <c r="Q346" s="433" t="s">
        <v>13</v>
      </c>
    </row>
    <row r="347" spans="1:17" ht="17.45" customHeight="1">
      <c r="A347" s="266"/>
      <c r="B347" s="62"/>
      <c r="C347" s="449" t="s">
        <v>408</v>
      </c>
      <c r="D347" s="375">
        <v>300</v>
      </c>
      <c r="E347" s="324">
        <f t="shared" si="32"/>
        <v>300</v>
      </c>
      <c r="F347" s="446"/>
      <c r="G347" s="326">
        <f t="shared" si="31"/>
        <v>0</v>
      </c>
      <c r="H347" s="327">
        <f t="shared" si="33"/>
        <v>0</v>
      </c>
      <c r="I347" s="422" t="s">
        <v>78</v>
      </c>
      <c r="J347" s="70">
        <v>300000</v>
      </c>
      <c r="K347" s="429" t="s">
        <v>13</v>
      </c>
      <c r="L347" s="430" t="s">
        <v>20</v>
      </c>
      <c r="M347" s="431">
        <v>1</v>
      </c>
      <c r="N347" s="431" t="s">
        <v>27</v>
      </c>
      <c r="O347" s="432" t="s">
        <v>19</v>
      </c>
      <c r="P347" s="70">
        <v>300000</v>
      </c>
      <c r="Q347" s="433" t="s">
        <v>13</v>
      </c>
    </row>
    <row r="348" spans="1:17" ht="17.45" customHeight="1">
      <c r="A348" s="266"/>
      <c r="B348" s="62"/>
      <c r="C348" s="449" t="s">
        <v>356</v>
      </c>
      <c r="D348" s="375">
        <v>5000</v>
      </c>
      <c r="E348" s="324">
        <f t="shared" si="32"/>
        <v>5000</v>
      </c>
      <c r="F348" s="446"/>
      <c r="G348" s="326">
        <f t="shared" si="31"/>
        <v>0</v>
      </c>
      <c r="H348" s="327">
        <f t="shared" si="33"/>
        <v>0</v>
      </c>
      <c r="I348" s="422" t="s">
        <v>78</v>
      </c>
      <c r="J348" s="70">
        <v>1250000</v>
      </c>
      <c r="K348" s="429" t="s">
        <v>13</v>
      </c>
      <c r="L348" s="430" t="s">
        <v>20</v>
      </c>
      <c r="M348" s="431">
        <v>4</v>
      </c>
      <c r="N348" s="431" t="s">
        <v>27</v>
      </c>
      <c r="O348" s="432" t="s">
        <v>19</v>
      </c>
      <c r="P348" s="70">
        <v>5000000</v>
      </c>
      <c r="Q348" s="433" t="s">
        <v>13</v>
      </c>
    </row>
    <row r="349" spans="1:17" ht="17.45" customHeight="1">
      <c r="A349" s="266"/>
      <c r="B349" s="62"/>
      <c r="C349" s="449" t="s">
        <v>305</v>
      </c>
      <c r="D349" s="375">
        <v>44469.120000000003</v>
      </c>
      <c r="E349" s="324">
        <f t="shared" si="32"/>
        <v>0</v>
      </c>
      <c r="F349" s="446"/>
      <c r="G349" s="326">
        <f t="shared" si="31"/>
        <v>-44469.120000000003</v>
      </c>
      <c r="H349" s="327">
        <f t="shared" si="33"/>
        <v>-100</v>
      </c>
      <c r="I349" s="422" t="s">
        <v>380</v>
      </c>
      <c r="J349" s="70">
        <v>0</v>
      </c>
      <c r="K349" s="429" t="s">
        <v>13</v>
      </c>
      <c r="L349" s="430" t="s">
        <v>20</v>
      </c>
      <c r="M349" s="431">
        <v>1</v>
      </c>
      <c r="N349" s="431" t="s">
        <v>27</v>
      </c>
      <c r="O349" s="432" t="s">
        <v>19</v>
      </c>
      <c r="P349" s="70">
        <v>0</v>
      </c>
      <c r="Q349" s="433" t="s">
        <v>13</v>
      </c>
    </row>
    <row r="350" spans="1:17" ht="17.45" customHeight="1">
      <c r="A350" s="330"/>
      <c r="B350" s="57"/>
      <c r="C350" s="449" t="s">
        <v>309</v>
      </c>
      <c r="D350" s="375">
        <v>70000</v>
      </c>
      <c r="E350" s="324">
        <f t="shared" si="32"/>
        <v>70000</v>
      </c>
      <c r="F350" s="446"/>
      <c r="G350" s="326">
        <f t="shared" si="31"/>
        <v>0</v>
      </c>
      <c r="H350" s="327">
        <f t="shared" si="33"/>
        <v>0</v>
      </c>
      <c r="I350" s="422" t="s">
        <v>78</v>
      </c>
      <c r="J350" s="70">
        <v>17500000</v>
      </c>
      <c r="K350" s="429" t="s">
        <v>13</v>
      </c>
      <c r="L350" s="430" t="s">
        <v>20</v>
      </c>
      <c r="M350" s="431">
        <v>4</v>
      </c>
      <c r="N350" s="431" t="s">
        <v>27</v>
      </c>
      <c r="O350" s="432" t="s">
        <v>19</v>
      </c>
      <c r="P350" s="70">
        <v>70000000</v>
      </c>
      <c r="Q350" s="433" t="s">
        <v>13</v>
      </c>
    </row>
    <row r="351" spans="1:17" ht="17.45" customHeight="1">
      <c r="A351" s="266"/>
      <c r="B351" s="62"/>
      <c r="C351" s="445" t="s">
        <v>183</v>
      </c>
      <c r="D351" s="375">
        <v>900</v>
      </c>
      <c r="E351" s="324">
        <f t="shared" si="32"/>
        <v>900</v>
      </c>
      <c r="F351" s="446"/>
      <c r="G351" s="326">
        <f t="shared" si="31"/>
        <v>0</v>
      </c>
      <c r="H351" s="327">
        <f t="shared" si="33"/>
        <v>0</v>
      </c>
      <c r="I351" s="422" t="s">
        <v>78</v>
      </c>
      <c r="J351" s="70">
        <v>900000</v>
      </c>
      <c r="K351" s="429" t="s">
        <v>13</v>
      </c>
      <c r="L351" s="430" t="s">
        <v>20</v>
      </c>
      <c r="M351" s="431">
        <v>1</v>
      </c>
      <c r="N351" s="431" t="s">
        <v>27</v>
      </c>
      <c r="O351" s="432" t="s">
        <v>19</v>
      </c>
      <c r="P351" s="70">
        <v>900000</v>
      </c>
      <c r="Q351" s="433" t="s">
        <v>13</v>
      </c>
    </row>
    <row r="352" spans="1:17" ht="17.45" customHeight="1">
      <c r="A352" s="266"/>
      <c r="B352" s="62"/>
      <c r="C352" s="449" t="s">
        <v>411</v>
      </c>
      <c r="D352" s="375">
        <v>300</v>
      </c>
      <c r="E352" s="324">
        <f t="shared" si="32"/>
        <v>300</v>
      </c>
      <c r="F352" s="446"/>
      <c r="G352" s="326">
        <f t="shared" si="31"/>
        <v>0</v>
      </c>
      <c r="H352" s="327">
        <f t="shared" si="33"/>
        <v>0</v>
      </c>
      <c r="I352" s="422" t="s">
        <v>78</v>
      </c>
      <c r="J352" s="70">
        <v>300000</v>
      </c>
      <c r="K352" s="429" t="s">
        <v>13</v>
      </c>
      <c r="L352" s="430" t="s">
        <v>20</v>
      </c>
      <c r="M352" s="431">
        <v>1</v>
      </c>
      <c r="N352" s="431" t="s">
        <v>27</v>
      </c>
      <c r="O352" s="432" t="s">
        <v>19</v>
      </c>
      <c r="P352" s="70">
        <v>300000</v>
      </c>
      <c r="Q352" s="433" t="s">
        <v>13</v>
      </c>
    </row>
    <row r="353" spans="1:17" ht="17.45" customHeight="1">
      <c r="A353" s="266"/>
      <c r="B353" s="62"/>
      <c r="C353" s="449" t="s">
        <v>302</v>
      </c>
      <c r="D353" s="375">
        <v>4003.2</v>
      </c>
      <c r="E353" s="324">
        <f t="shared" si="32"/>
        <v>300</v>
      </c>
      <c r="F353" s="446"/>
      <c r="G353" s="326">
        <f t="shared" si="31"/>
        <v>-3703.2</v>
      </c>
      <c r="H353" s="327">
        <f>G353/D353*100</f>
        <v>-92.505995203836932</v>
      </c>
      <c r="I353" s="422" t="s">
        <v>78</v>
      </c>
      <c r="J353" s="70">
        <v>300000</v>
      </c>
      <c r="K353" s="429" t="s">
        <v>13</v>
      </c>
      <c r="L353" s="430" t="s">
        <v>20</v>
      </c>
      <c r="M353" s="431">
        <v>1</v>
      </c>
      <c r="N353" s="431" t="s">
        <v>27</v>
      </c>
      <c r="O353" s="432" t="s">
        <v>19</v>
      </c>
      <c r="P353" s="70">
        <v>300000</v>
      </c>
      <c r="Q353" s="433" t="s">
        <v>13</v>
      </c>
    </row>
    <row r="354" spans="1:17" ht="17.45" customHeight="1">
      <c r="A354" s="266"/>
      <c r="B354" s="62"/>
      <c r="C354" s="428" t="s">
        <v>401</v>
      </c>
      <c r="D354" s="375">
        <v>1800</v>
      </c>
      <c r="E354" s="324">
        <f t="shared" si="32"/>
        <v>1800</v>
      </c>
      <c r="F354" s="446"/>
      <c r="G354" s="326">
        <f t="shared" si="31"/>
        <v>0</v>
      </c>
      <c r="H354" s="327">
        <f>G354/D354*100</f>
        <v>0</v>
      </c>
      <c r="I354" s="422" t="s">
        <v>78</v>
      </c>
      <c r="J354" s="70">
        <v>1800000</v>
      </c>
      <c r="K354" s="429" t="s">
        <v>13</v>
      </c>
      <c r="L354" s="430" t="s">
        <v>20</v>
      </c>
      <c r="M354" s="431">
        <v>1</v>
      </c>
      <c r="N354" s="431" t="s">
        <v>27</v>
      </c>
      <c r="O354" s="432" t="s">
        <v>19</v>
      </c>
      <c r="P354" s="70">
        <v>1800000</v>
      </c>
      <c r="Q354" s="433" t="s">
        <v>13</v>
      </c>
    </row>
    <row r="355" spans="1:17" ht="17.45" customHeight="1">
      <c r="A355" s="266"/>
      <c r="B355" s="62"/>
      <c r="C355" s="428" t="s">
        <v>295</v>
      </c>
      <c r="D355" s="375">
        <v>4100</v>
      </c>
      <c r="E355" s="324">
        <f t="shared" si="32"/>
        <v>900</v>
      </c>
      <c r="F355" s="446"/>
      <c r="G355" s="326">
        <f t="shared" si="31"/>
        <v>-3200</v>
      </c>
      <c r="H355" s="327">
        <f>G355/D355*100</f>
        <v>-78.048780487804876</v>
      </c>
      <c r="I355" s="422" t="s">
        <v>78</v>
      </c>
      <c r="J355" s="70">
        <v>900000</v>
      </c>
      <c r="K355" s="429" t="s">
        <v>13</v>
      </c>
      <c r="L355" s="430" t="s">
        <v>20</v>
      </c>
      <c r="M355" s="431">
        <v>1</v>
      </c>
      <c r="N355" s="431" t="s">
        <v>27</v>
      </c>
      <c r="O355" s="432" t="s">
        <v>19</v>
      </c>
      <c r="P355" s="70">
        <v>900000</v>
      </c>
      <c r="Q355" s="433" t="s">
        <v>13</v>
      </c>
    </row>
    <row r="356" spans="1:17" ht="17.45" customHeight="1">
      <c r="A356" s="266"/>
      <c r="B356" s="62"/>
      <c r="C356" s="449" t="s">
        <v>287</v>
      </c>
      <c r="D356" s="375">
        <v>300</v>
      </c>
      <c r="E356" s="324">
        <f t="shared" si="32"/>
        <v>300</v>
      </c>
      <c r="F356" s="446"/>
      <c r="G356" s="326">
        <f t="shared" si="31"/>
        <v>0</v>
      </c>
      <c r="H356" s="327">
        <f>G356/D356*100</f>
        <v>0</v>
      </c>
      <c r="I356" s="422" t="s">
        <v>78</v>
      </c>
      <c r="J356" s="70">
        <v>300000</v>
      </c>
      <c r="K356" s="429" t="s">
        <v>13</v>
      </c>
      <c r="L356" s="430" t="s">
        <v>20</v>
      </c>
      <c r="M356" s="431">
        <v>1</v>
      </c>
      <c r="N356" s="431" t="s">
        <v>27</v>
      </c>
      <c r="O356" s="432" t="s">
        <v>19</v>
      </c>
      <c r="P356" s="70">
        <v>300000</v>
      </c>
      <c r="Q356" s="433" t="s">
        <v>13</v>
      </c>
    </row>
    <row r="357" spans="1:17" ht="17.45" customHeight="1">
      <c r="A357" s="266"/>
      <c r="B357" s="62"/>
      <c r="C357" s="445" t="s">
        <v>159</v>
      </c>
      <c r="D357" s="375">
        <v>5800</v>
      </c>
      <c r="E357" s="324">
        <f t="shared" ref="E357:E364" si="34">P357/1000</f>
        <v>1800</v>
      </c>
      <c r="F357" s="446"/>
      <c r="G357" s="326">
        <f t="shared" ref="G357:G365" si="35">+E357-D357</f>
        <v>-4000</v>
      </c>
      <c r="H357" s="327">
        <f t="shared" ref="H357:H364" si="36">+G357/D357*100</f>
        <v>-68.965517241379317</v>
      </c>
      <c r="I357" s="422" t="s">
        <v>78</v>
      </c>
      <c r="J357" s="70">
        <v>1800000</v>
      </c>
      <c r="K357" s="429" t="s">
        <v>13</v>
      </c>
      <c r="L357" s="430" t="s">
        <v>20</v>
      </c>
      <c r="M357" s="431">
        <v>1</v>
      </c>
      <c r="N357" s="431" t="s">
        <v>27</v>
      </c>
      <c r="O357" s="432" t="s">
        <v>19</v>
      </c>
      <c r="P357" s="70">
        <v>1800000</v>
      </c>
      <c r="Q357" s="433" t="s">
        <v>13</v>
      </c>
    </row>
    <row r="358" spans="1:17" ht="17.45" customHeight="1">
      <c r="A358" s="266"/>
      <c r="B358" s="62"/>
      <c r="C358" s="445" t="s">
        <v>216</v>
      </c>
      <c r="D358" s="375">
        <v>7342.8699900000001</v>
      </c>
      <c r="E358" s="324">
        <f t="shared" si="34"/>
        <v>5000</v>
      </c>
      <c r="F358" s="446"/>
      <c r="G358" s="326">
        <f t="shared" si="35"/>
        <v>-2342.8699900000001</v>
      </c>
      <c r="H358" s="327">
        <f t="shared" si="36"/>
        <v>-31.906733922712423</v>
      </c>
      <c r="I358" s="422" t="s">
        <v>78</v>
      </c>
      <c r="J358" s="70">
        <v>5000000</v>
      </c>
      <c r="K358" s="429" t="s">
        <v>13</v>
      </c>
      <c r="L358" s="430" t="s">
        <v>20</v>
      </c>
      <c r="M358" s="431">
        <v>1</v>
      </c>
      <c r="N358" s="431" t="s">
        <v>27</v>
      </c>
      <c r="O358" s="432" t="s">
        <v>19</v>
      </c>
      <c r="P358" s="70">
        <v>5000000</v>
      </c>
      <c r="Q358" s="433" t="s">
        <v>13</v>
      </c>
    </row>
    <row r="359" spans="1:17" ht="17.45" customHeight="1">
      <c r="A359" s="266"/>
      <c r="B359" s="62"/>
      <c r="C359" s="419" t="s">
        <v>397</v>
      </c>
      <c r="D359" s="324">
        <v>12912</v>
      </c>
      <c r="E359" s="324">
        <f t="shared" si="34"/>
        <v>1800</v>
      </c>
      <c r="F359" s="421"/>
      <c r="G359" s="326">
        <f t="shared" si="35"/>
        <v>-11112</v>
      </c>
      <c r="H359" s="327">
        <f t="shared" si="36"/>
        <v>-86.059479553903344</v>
      </c>
      <c r="I359" s="422" t="s">
        <v>78</v>
      </c>
      <c r="J359" s="70">
        <v>1800000</v>
      </c>
      <c r="K359" s="429" t="s">
        <v>13</v>
      </c>
      <c r="L359" s="430" t="s">
        <v>20</v>
      </c>
      <c r="M359" s="431">
        <v>1</v>
      </c>
      <c r="N359" s="431" t="s">
        <v>27</v>
      </c>
      <c r="O359" s="432" t="s">
        <v>19</v>
      </c>
      <c r="P359" s="70">
        <v>1800000</v>
      </c>
      <c r="Q359" s="433" t="s">
        <v>13</v>
      </c>
    </row>
    <row r="360" spans="1:17" ht="17.45" customHeight="1">
      <c r="A360" s="266"/>
      <c r="B360" s="62"/>
      <c r="C360" s="419" t="s">
        <v>237</v>
      </c>
      <c r="D360" s="324">
        <v>9600</v>
      </c>
      <c r="E360" s="324">
        <f t="shared" si="34"/>
        <v>600</v>
      </c>
      <c r="F360" s="446"/>
      <c r="G360" s="326">
        <f t="shared" si="35"/>
        <v>-9000</v>
      </c>
      <c r="H360" s="327">
        <f t="shared" si="36"/>
        <v>-93.75</v>
      </c>
      <c r="I360" s="422" t="s">
        <v>78</v>
      </c>
      <c r="J360" s="70">
        <v>600000</v>
      </c>
      <c r="K360" s="429" t="s">
        <v>13</v>
      </c>
      <c r="L360" s="430" t="s">
        <v>20</v>
      </c>
      <c r="M360" s="431">
        <v>1</v>
      </c>
      <c r="N360" s="431" t="s">
        <v>27</v>
      </c>
      <c r="O360" s="432" t="s">
        <v>19</v>
      </c>
      <c r="P360" s="70">
        <v>600000</v>
      </c>
      <c r="Q360" s="433" t="s">
        <v>13</v>
      </c>
    </row>
    <row r="361" spans="1:17" ht="17.45" customHeight="1">
      <c r="A361" s="266"/>
      <c r="B361" s="62"/>
      <c r="C361" s="428" t="s">
        <v>205</v>
      </c>
      <c r="D361" s="324">
        <v>2500</v>
      </c>
      <c r="E361" s="324">
        <f>P361/1000</f>
        <v>1500</v>
      </c>
      <c r="F361" s="421"/>
      <c r="G361" s="326">
        <f>+E361-D361</f>
        <v>-1000</v>
      </c>
      <c r="H361" s="327">
        <f>+G361/D361*100</f>
        <v>-40</v>
      </c>
      <c r="I361" s="422" t="s">
        <v>78</v>
      </c>
      <c r="J361" s="70">
        <v>1500000</v>
      </c>
      <c r="K361" s="429" t="s">
        <v>13</v>
      </c>
      <c r="L361" s="430" t="s">
        <v>20</v>
      </c>
      <c r="M361" s="431">
        <v>1</v>
      </c>
      <c r="N361" s="431" t="s">
        <v>27</v>
      </c>
      <c r="O361" s="432" t="s">
        <v>19</v>
      </c>
      <c r="P361" s="70">
        <v>1500000</v>
      </c>
      <c r="Q361" s="433" t="s">
        <v>13</v>
      </c>
    </row>
    <row r="362" spans="1:17" ht="17.45" customHeight="1">
      <c r="A362" s="266"/>
      <c r="B362" s="62"/>
      <c r="C362" s="428" t="s">
        <v>257</v>
      </c>
      <c r="D362" s="324">
        <v>58619.152000000002</v>
      </c>
      <c r="E362" s="324">
        <f>P362/1000</f>
        <v>0</v>
      </c>
      <c r="F362" s="421"/>
      <c r="G362" s="326">
        <f>+E362-D362</f>
        <v>-58619.152000000002</v>
      </c>
      <c r="H362" s="327">
        <f>+G362/D362*100</f>
        <v>-100</v>
      </c>
      <c r="I362" s="422" t="s">
        <v>78</v>
      </c>
      <c r="J362" s="70">
        <v>0</v>
      </c>
      <c r="K362" s="429" t="s">
        <v>13</v>
      </c>
      <c r="L362" s="430" t="s">
        <v>20</v>
      </c>
      <c r="M362" s="431">
        <v>2</v>
      </c>
      <c r="N362" s="431" t="s">
        <v>27</v>
      </c>
      <c r="O362" s="432" t="s">
        <v>19</v>
      </c>
      <c r="P362" s="70">
        <v>0</v>
      </c>
      <c r="Q362" s="433" t="s">
        <v>13</v>
      </c>
    </row>
    <row r="363" spans="1:17" ht="17.45" customHeight="1">
      <c r="A363" s="330"/>
      <c r="B363" s="57"/>
      <c r="C363" s="419" t="s">
        <v>163</v>
      </c>
      <c r="D363" s="324">
        <v>15000</v>
      </c>
      <c r="E363" s="324">
        <f t="shared" si="34"/>
        <v>15000</v>
      </c>
      <c r="F363" s="421"/>
      <c r="G363" s="326">
        <f t="shared" si="35"/>
        <v>0</v>
      </c>
      <c r="H363" s="327">
        <f t="shared" si="36"/>
        <v>0</v>
      </c>
      <c r="I363" s="422" t="s">
        <v>78</v>
      </c>
      <c r="J363" s="70">
        <v>3750000</v>
      </c>
      <c r="K363" s="429" t="s">
        <v>13</v>
      </c>
      <c r="L363" s="430" t="s">
        <v>20</v>
      </c>
      <c r="M363" s="431">
        <v>4</v>
      </c>
      <c r="N363" s="431" t="s">
        <v>27</v>
      </c>
      <c r="O363" s="432" t="s">
        <v>19</v>
      </c>
      <c r="P363" s="70">
        <v>15000000</v>
      </c>
      <c r="Q363" s="433" t="s">
        <v>13</v>
      </c>
    </row>
    <row r="364" spans="1:17" ht="17.45" customHeight="1">
      <c r="A364" s="330"/>
      <c r="B364" s="57"/>
      <c r="C364" s="428" t="s">
        <v>387</v>
      </c>
      <c r="D364" s="324">
        <v>110000</v>
      </c>
      <c r="E364" s="324">
        <f t="shared" si="34"/>
        <v>110000</v>
      </c>
      <c r="F364" s="421"/>
      <c r="G364" s="326">
        <f t="shared" si="35"/>
        <v>0</v>
      </c>
      <c r="H364" s="327">
        <f t="shared" si="36"/>
        <v>0</v>
      </c>
      <c r="I364" s="438" t="s">
        <v>210</v>
      </c>
      <c r="J364" s="67">
        <v>110000000</v>
      </c>
      <c r="K364" s="439" t="s">
        <v>13</v>
      </c>
      <c r="L364" s="440" t="s">
        <v>20</v>
      </c>
      <c r="M364" s="441">
        <v>1</v>
      </c>
      <c r="N364" s="441" t="s">
        <v>27</v>
      </c>
      <c r="O364" s="442" t="s">
        <v>19</v>
      </c>
      <c r="P364" s="67">
        <v>110000000</v>
      </c>
      <c r="Q364" s="443" t="s">
        <v>13</v>
      </c>
    </row>
    <row r="365" spans="1:17" ht="21.75" customHeight="1">
      <c r="A365" s="413" t="s">
        <v>41</v>
      </c>
      <c r="B365" s="512" t="s">
        <v>26</v>
      </c>
      <c r="C365" s="520"/>
      <c r="D365" s="455">
        <f>SUM(D366:D377)</f>
        <v>4592880</v>
      </c>
      <c r="E365" s="456">
        <f>SUM(E366:E377)</f>
        <v>4506994.3619999997</v>
      </c>
      <c r="F365" s="456">
        <f>SUM(F367:F369)</f>
        <v>0</v>
      </c>
      <c r="G365" s="457">
        <f t="shared" si="35"/>
        <v>-85885.638000000268</v>
      </c>
      <c r="H365" s="458">
        <f>+G365/D365*100</f>
        <v>-1.8699734806918593</v>
      </c>
      <c r="I365" s="286"/>
      <c r="J365" s="60"/>
      <c r="K365" s="198"/>
      <c r="L365" s="61"/>
      <c r="M365" s="61" t="s">
        <v>60</v>
      </c>
      <c r="N365" s="61"/>
      <c r="O365" s="61"/>
      <c r="P365" s="60">
        <f>SUM(P366,P370,P374)</f>
        <v>4506994362</v>
      </c>
      <c r="Q365" s="55" t="s">
        <v>13</v>
      </c>
    </row>
    <row r="366" spans="1:17" ht="18.75" customHeight="1">
      <c r="A366" s="355" t="s">
        <v>231</v>
      </c>
      <c r="B366" s="716" t="s">
        <v>359</v>
      </c>
      <c r="C366" s="631" t="s">
        <v>41</v>
      </c>
      <c r="D366" s="635">
        <v>0</v>
      </c>
      <c r="E366" s="638">
        <f>P366/1000</f>
        <v>4506994.3619999997</v>
      </c>
      <c r="F366" s="459"/>
      <c r="G366" s="590">
        <f>E366-D366</f>
        <v>4506994.3619999997</v>
      </c>
      <c r="H366" s="707" t="s">
        <v>497</v>
      </c>
      <c r="I366" s="282"/>
      <c r="J366" s="60"/>
      <c r="K366" s="198"/>
      <c r="L366" s="61"/>
      <c r="M366" s="61"/>
      <c r="N366" s="61"/>
      <c r="O366" s="61"/>
      <c r="P366" s="60">
        <f>SUM(P367:P369)</f>
        <v>4506994362</v>
      </c>
      <c r="Q366" s="55" t="s">
        <v>13</v>
      </c>
    </row>
    <row r="367" spans="1:17" ht="16.5" customHeight="1">
      <c r="A367" s="266"/>
      <c r="B367" s="717"/>
      <c r="C367" s="632"/>
      <c r="D367" s="636"/>
      <c r="E367" s="639"/>
      <c r="F367" s="459"/>
      <c r="G367" s="591"/>
      <c r="H367" s="708"/>
      <c r="I367" s="460" t="s">
        <v>321</v>
      </c>
      <c r="J367" s="70">
        <v>1673685413</v>
      </c>
      <c r="K367" s="11" t="s">
        <v>13</v>
      </c>
      <c r="L367" s="12" t="s">
        <v>20</v>
      </c>
      <c r="M367" s="13">
        <v>1</v>
      </c>
      <c r="N367" s="13" t="s">
        <v>27</v>
      </c>
      <c r="O367" s="14" t="s">
        <v>19</v>
      </c>
      <c r="P367" s="70">
        <f>+J367*M367</f>
        <v>1673685413</v>
      </c>
      <c r="Q367" s="1" t="s">
        <v>13</v>
      </c>
    </row>
    <row r="368" spans="1:17" ht="16.5" customHeight="1">
      <c r="A368" s="266"/>
      <c r="B368" s="717"/>
      <c r="C368" s="632"/>
      <c r="D368" s="636"/>
      <c r="E368" s="639"/>
      <c r="F368" s="461"/>
      <c r="G368" s="591"/>
      <c r="H368" s="708"/>
      <c r="I368" s="462" t="s">
        <v>130</v>
      </c>
      <c r="J368" s="70">
        <v>866412840</v>
      </c>
      <c r="K368" s="11" t="s">
        <v>13</v>
      </c>
      <c r="L368" s="12" t="s">
        <v>20</v>
      </c>
      <c r="M368" s="13">
        <v>1</v>
      </c>
      <c r="N368" s="13" t="s">
        <v>27</v>
      </c>
      <c r="O368" s="14" t="s">
        <v>19</v>
      </c>
      <c r="P368" s="70">
        <f>+J368*M368</f>
        <v>866412840</v>
      </c>
      <c r="Q368" s="1" t="s">
        <v>13</v>
      </c>
    </row>
    <row r="369" spans="1:17" ht="16.5" customHeight="1">
      <c r="A369" s="266"/>
      <c r="B369" s="717"/>
      <c r="C369" s="634"/>
      <c r="D369" s="637"/>
      <c r="E369" s="715"/>
      <c r="F369" s="335"/>
      <c r="G369" s="592"/>
      <c r="H369" s="709"/>
      <c r="I369" s="463" t="s">
        <v>135</v>
      </c>
      <c r="J369" s="464">
        <v>1966896109</v>
      </c>
      <c r="K369" s="3" t="s">
        <v>13</v>
      </c>
      <c r="L369" s="4" t="s">
        <v>20</v>
      </c>
      <c r="M369" s="5">
        <v>1</v>
      </c>
      <c r="N369" s="5" t="s">
        <v>27</v>
      </c>
      <c r="O369" s="6" t="s">
        <v>19</v>
      </c>
      <c r="P369" s="67">
        <f>+J369*M369</f>
        <v>1966896109</v>
      </c>
      <c r="Q369" s="7" t="s">
        <v>13</v>
      </c>
    </row>
    <row r="370" spans="1:17" ht="18.75" customHeight="1">
      <c r="A370" s="355"/>
      <c r="B370" s="717"/>
      <c r="C370" s="631" t="s">
        <v>238</v>
      </c>
      <c r="D370" s="635">
        <v>4559304</v>
      </c>
      <c r="E370" s="638">
        <f>P370/1000</f>
        <v>0</v>
      </c>
      <c r="F370" s="459"/>
      <c r="G370" s="590">
        <f>E370-D370</f>
        <v>-4559304</v>
      </c>
      <c r="H370" s="606">
        <f>G370/D370*100</f>
        <v>-100</v>
      </c>
      <c r="I370" s="282"/>
      <c r="J370" s="60"/>
      <c r="K370" s="198"/>
      <c r="L370" s="61"/>
      <c r="M370" s="61"/>
      <c r="N370" s="61"/>
      <c r="O370" s="61"/>
      <c r="P370" s="60">
        <f>SUM(P371:P373)</f>
        <v>0</v>
      </c>
      <c r="Q370" s="55" t="s">
        <v>13</v>
      </c>
    </row>
    <row r="371" spans="1:17" ht="16.5" customHeight="1">
      <c r="A371" s="266"/>
      <c r="B371" s="717"/>
      <c r="C371" s="632"/>
      <c r="D371" s="636"/>
      <c r="E371" s="639"/>
      <c r="F371" s="459"/>
      <c r="G371" s="591"/>
      <c r="H371" s="607"/>
      <c r="I371" s="460" t="s">
        <v>448</v>
      </c>
      <c r="J371" s="70">
        <v>0</v>
      </c>
      <c r="K371" s="11" t="s">
        <v>13</v>
      </c>
      <c r="L371" s="12" t="s">
        <v>20</v>
      </c>
      <c r="M371" s="13">
        <v>1</v>
      </c>
      <c r="N371" s="13" t="s">
        <v>27</v>
      </c>
      <c r="O371" s="14" t="s">
        <v>19</v>
      </c>
      <c r="P371" s="70">
        <f>+J371*M371</f>
        <v>0</v>
      </c>
      <c r="Q371" s="1" t="s">
        <v>13</v>
      </c>
    </row>
    <row r="372" spans="1:17" ht="16.5" customHeight="1">
      <c r="A372" s="266"/>
      <c r="B372" s="717"/>
      <c r="C372" s="632"/>
      <c r="D372" s="636"/>
      <c r="E372" s="639"/>
      <c r="F372" s="461"/>
      <c r="G372" s="591"/>
      <c r="H372" s="607"/>
      <c r="I372" s="462" t="s">
        <v>344</v>
      </c>
      <c r="J372" s="70">
        <v>0</v>
      </c>
      <c r="K372" s="11" t="s">
        <v>13</v>
      </c>
      <c r="L372" s="12" t="s">
        <v>20</v>
      </c>
      <c r="M372" s="13">
        <v>1</v>
      </c>
      <c r="N372" s="13" t="s">
        <v>27</v>
      </c>
      <c r="O372" s="14" t="s">
        <v>19</v>
      </c>
      <c r="P372" s="70">
        <f>+J372*M372</f>
        <v>0</v>
      </c>
      <c r="Q372" s="1" t="s">
        <v>13</v>
      </c>
    </row>
    <row r="373" spans="1:17" ht="16.5" customHeight="1">
      <c r="A373" s="266"/>
      <c r="B373" s="717"/>
      <c r="C373" s="634"/>
      <c r="D373" s="637"/>
      <c r="E373" s="715"/>
      <c r="F373" s="335"/>
      <c r="G373" s="592"/>
      <c r="H373" s="608"/>
      <c r="I373" s="463" t="s">
        <v>238</v>
      </c>
      <c r="J373" s="464">
        <v>0</v>
      </c>
      <c r="K373" s="3" t="s">
        <v>13</v>
      </c>
      <c r="L373" s="4" t="s">
        <v>20</v>
      </c>
      <c r="M373" s="5">
        <v>1</v>
      </c>
      <c r="N373" s="5" t="s">
        <v>27</v>
      </c>
      <c r="O373" s="6" t="s">
        <v>19</v>
      </c>
      <c r="P373" s="67">
        <f>+J373*M373</f>
        <v>0</v>
      </c>
      <c r="Q373" s="7" t="s">
        <v>13</v>
      </c>
    </row>
    <row r="374" spans="1:17" ht="16.5" customHeight="1">
      <c r="A374" s="266"/>
      <c r="B374" s="717"/>
      <c r="C374" s="631" t="s">
        <v>59</v>
      </c>
      <c r="D374" s="638">
        <v>33576</v>
      </c>
      <c r="E374" s="588">
        <f>P374/1000</f>
        <v>0</v>
      </c>
      <c r="F374" s="465"/>
      <c r="G374" s="590">
        <f>E374-D374</f>
        <v>-33576</v>
      </c>
      <c r="H374" s="597">
        <f>G374/D374*100</f>
        <v>-100</v>
      </c>
      <c r="I374" s="282"/>
      <c r="J374" s="69"/>
      <c r="K374" s="198"/>
      <c r="L374" s="68"/>
      <c r="M374" s="61" t="s">
        <v>60</v>
      </c>
      <c r="N374" s="61"/>
      <c r="O374" s="61"/>
      <c r="P374" s="60">
        <f>SUM(P375:P377)</f>
        <v>0</v>
      </c>
      <c r="Q374" s="55" t="s">
        <v>13</v>
      </c>
    </row>
    <row r="375" spans="1:17" ht="16.5" customHeight="1">
      <c r="A375" s="266"/>
      <c r="B375" s="717"/>
      <c r="C375" s="632"/>
      <c r="D375" s="639"/>
      <c r="E375" s="593"/>
      <c r="F375" s="466"/>
      <c r="G375" s="591"/>
      <c r="H375" s="598"/>
      <c r="I375" s="312" t="s">
        <v>495</v>
      </c>
      <c r="J375" s="10">
        <v>0</v>
      </c>
      <c r="K375" s="11" t="s">
        <v>13</v>
      </c>
      <c r="L375" s="12" t="s">
        <v>20</v>
      </c>
      <c r="M375" s="13">
        <v>1</v>
      </c>
      <c r="N375" s="13" t="s">
        <v>27</v>
      </c>
      <c r="O375" s="14" t="s">
        <v>19</v>
      </c>
      <c r="P375" s="86">
        <f>+J375*M375</f>
        <v>0</v>
      </c>
      <c r="Q375" s="1" t="s">
        <v>13</v>
      </c>
    </row>
    <row r="376" spans="1:17" ht="16.5" customHeight="1">
      <c r="A376" s="266"/>
      <c r="B376" s="717"/>
      <c r="C376" s="632"/>
      <c r="D376" s="639"/>
      <c r="E376" s="593"/>
      <c r="F376" s="466"/>
      <c r="G376" s="591"/>
      <c r="H376" s="598"/>
      <c r="I376" s="312" t="s">
        <v>496</v>
      </c>
      <c r="J376" s="10">
        <v>0</v>
      </c>
      <c r="K376" s="11" t="s">
        <v>13</v>
      </c>
      <c r="L376" s="12" t="s">
        <v>20</v>
      </c>
      <c r="M376" s="13">
        <v>1</v>
      </c>
      <c r="N376" s="13" t="s">
        <v>27</v>
      </c>
      <c r="O376" s="14" t="s">
        <v>19</v>
      </c>
      <c r="P376" s="86">
        <f>+J376*M376</f>
        <v>0</v>
      </c>
      <c r="Q376" s="1" t="s">
        <v>13</v>
      </c>
    </row>
    <row r="377" spans="1:17" ht="16.5" customHeight="1" thickBot="1">
      <c r="A377" s="467"/>
      <c r="B377" s="718"/>
      <c r="C377" s="633"/>
      <c r="D377" s="640"/>
      <c r="E377" s="721"/>
      <c r="F377" s="468"/>
      <c r="G377" s="706"/>
      <c r="H377" s="712"/>
      <c r="I377" s="469" t="s">
        <v>449</v>
      </c>
      <c r="J377" s="223">
        <v>0</v>
      </c>
      <c r="K377" s="470" t="s">
        <v>13</v>
      </c>
      <c r="L377" s="225" t="s">
        <v>20</v>
      </c>
      <c r="M377" s="224">
        <v>1</v>
      </c>
      <c r="N377" s="224" t="s">
        <v>27</v>
      </c>
      <c r="O377" s="226" t="s">
        <v>19</v>
      </c>
      <c r="P377" s="471">
        <f>+J377*M377</f>
        <v>0</v>
      </c>
      <c r="Q377" s="227" t="s">
        <v>13</v>
      </c>
    </row>
    <row r="378" spans="1:17">
      <c r="A378" s="472"/>
      <c r="B378" s="473"/>
      <c r="C378" s="473"/>
      <c r="D378" s="474"/>
      <c r="E378" s="472"/>
      <c r="G378" s="475"/>
      <c r="H378" s="476"/>
      <c r="I378" s="477"/>
      <c r="J378" s="70"/>
      <c r="K378" s="11"/>
      <c r="L378" s="13"/>
      <c r="M378" s="13"/>
      <c r="N378" s="13"/>
      <c r="O378" s="13"/>
      <c r="P378" s="70"/>
      <c r="Q378" s="11"/>
    </row>
    <row r="379" spans="1:17">
      <c r="A379" s="472"/>
      <c r="B379" s="473"/>
      <c r="C379" s="473"/>
      <c r="D379" s="474"/>
      <c r="E379" s="472"/>
      <c r="G379" s="475"/>
      <c r="H379" s="476"/>
      <c r="I379" s="478"/>
      <c r="J379" s="70"/>
      <c r="K379" s="11"/>
      <c r="L379" s="13"/>
      <c r="M379" s="13"/>
      <c r="N379" s="13"/>
      <c r="O379" s="13"/>
      <c r="P379" s="70"/>
      <c r="Q379" s="11"/>
    </row>
    <row r="380" spans="1:17" ht="9.75" customHeight="1">
      <c r="A380" s="472"/>
      <c r="G380" s="475"/>
      <c r="H380" s="476"/>
      <c r="I380" s="285"/>
    </row>
    <row r="381" spans="1:17" ht="21.75" customHeight="1">
      <c r="G381" s="475"/>
      <c r="H381" s="476"/>
      <c r="I381" s="285"/>
    </row>
    <row r="383" spans="1:17">
      <c r="I383" s="479"/>
    </row>
    <row r="384" spans="1:17">
      <c r="I384" s="479"/>
    </row>
  </sheetData>
  <mergeCells count="426">
    <mergeCell ref="E370:E373"/>
    <mergeCell ref="G370:G373"/>
    <mergeCell ref="H370:H373"/>
    <mergeCell ref="B366:B377"/>
    <mergeCell ref="C186:C187"/>
    <mergeCell ref="F262:F263"/>
    <mergeCell ref="E262:E263"/>
    <mergeCell ref="E244:E247"/>
    <mergeCell ref="E231:E234"/>
    <mergeCell ref="E260:E261"/>
    <mergeCell ref="F249:F250"/>
    <mergeCell ref="F224:F226"/>
    <mergeCell ref="F231:F234"/>
    <mergeCell ref="F244:F247"/>
    <mergeCell ref="F228:F230"/>
    <mergeCell ref="C249:C252"/>
    <mergeCell ref="D209:D216"/>
    <mergeCell ref="E224:E226"/>
    <mergeCell ref="F218:F219"/>
    <mergeCell ref="E374:E377"/>
    <mergeCell ref="E366:E369"/>
    <mergeCell ref="D260:D261"/>
    <mergeCell ref="C254:C258"/>
    <mergeCell ref="B253:C253"/>
    <mergeCell ref="G102:G103"/>
    <mergeCell ref="H169:H173"/>
    <mergeCell ref="G374:G377"/>
    <mergeCell ref="H366:H369"/>
    <mergeCell ref="G366:G369"/>
    <mergeCell ref="G260:G261"/>
    <mergeCell ref="G209:G216"/>
    <mergeCell ref="H236:H243"/>
    <mergeCell ref="G262:G263"/>
    <mergeCell ref="H260:H261"/>
    <mergeCell ref="H231:H234"/>
    <mergeCell ref="G218:G223"/>
    <mergeCell ref="H110:H112"/>
    <mergeCell ref="H244:H247"/>
    <mergeCell ref="G228:G230"/>
    <mergeCell ref="G236:G243"/>
    <mergeCell ref="G231:G234"/>
    <mergeCell ref="G147:G148"/>
    <mergeCell ref="G177:G185"/>
    <mergeCell ref="H177:H185"/>
    <mergeCell ref="G107:G108"/>
    <mergeCell ref="H374:H377"/>
    <mergeCell ref="H224:H226"/>
    <mergeCell ref="G244:G247"/>
    <mergeCell ref="G140:G141"/>
    <mergeCell ref="H140:H141"/>
    <mergeCell ref="F113:F115"/>
    <mergeCell ref="G113:G115"/>
    <mergeCell ref="H116:H119"/>
    <mergeCell ref="F169:F173"/>
    <mergeCell ref="G205:G207"/>
    <mergeCell ref="F149:F150"/>
    <mergeCell ref="F123:F125"/>
    <mergeCell ref="F127:F134"/>
    <mergeCell ref="G135:G139"/>
    <mergeCell ref="H135:H139"/>
    <mergeCell ref="G142:G146"/>
    <mergeCell ref="H142:H146"/>
    <mergeCell ref="G186:G187"/>
    <mergeCell ref="H186:H187"/>
    <mergeCell ref="F154:F155"/>
    <mergeCell ref="F96:F101"/>
    <mergeCell ref="H87:H92"/>
    <mergeCell ref="G87:G92"/>
    <mergeCell ref="F87:F92"/>
    <mergeCell ref="F93:F95"/>
    <mergeCell ref="F81:F82"/>
    <mergeCell ref="G59:G62"/>
    <mergeCell ref="H75:H77"/>
    <mergeCell ref="M86:O86"/>
    <mergeCell ref="M87:O87"/>
    <mergeCell ref="G96:G101"/>
    <mergeCell ref="G93:G95"/>
    <mergeCell ref="H96:H101"/>
    <mergeCell ref="H93:H95"/>
    <mergeCell ref="G67:G74"/>
    <mergeCell ref="G81:G82"/>
    <mergeCell ref="H79:H80"/>
    <mergeCell ref="H81:H82"/>
    <mergeCell ref="F79:F80"/>
    <mergeCell ref="H67:H74"/>
    <mergeCell ref="F83:F84"/>
    <mergeCell ref="G75:G77"/>
    <mergeCell ref="H63:H66"/>
    <mergeCell ref="H59:H62"/>
    <mergeCell ref="A1:B1"/>
    <mergeCell ref="D224:D226"/>
    <mergeCell ref="A2:B2"/>
    <mergeCell ref="A3:A4"/>
    <mergeCell ref="B6:C6"/>
    <mergeCell ref="C120:C122"/>
    <mergeCell ref="D149:D150"/>
    <mergeCell ref="D40:D42"/>
    <mergeCell ref="C29:C35"/>
    <mergeCell ref="D83:D84"/>
    <mergeCell ref="C102:C103"/>
    <mergeCell ref="C50:C51"/>
    <mergeCell ref="C43:C48"/>
    <mergeCell ref="C96:C101"/>
    <mergeCell ref="C83:C84"/>
    <mergeCell ref="C93:C95"/>
    <mergeCell ref="C23:C28"/>
    <mergeCell ref="C13:C20"/>
    <mergeCell ref="C40:C42"/>
    <mergeCell ref="C37:C39"/>
    <mergeCell ref="C116:C119"/>
    <mergeCell ref="G3:H3"/>
    <mergeCell ref="F3:F4"/>
    <mergeCell ref="M13:O13"/>
    <mergeCell ref="H102:H103"/>
    <mergeCell ref="F160:F166"/>
    <mergeCell ref="H127:H134"/>
    <mergeCell ref="M110:O110"/>
    <mergeCell ref="G110:G112"/>
    <mergeCell ref="H113:H115"/>
    <mergeCell ref="H107:H108"/>
    <mergeCell ref="G104:G106"/>
    <mergeCell ref="H104:H106"/>
    <mergeCell ref="M107:O107"/>
    <mergeCell ref="H123:H125"/>
    <mergeCell ref="F116:F118"/>
    <mergeCell ref="M113:O113"/>
    <mergeCell ref="G120:G122"/>
    <mergeCell ref="H120:H122"/>
    <mergeCell ref="M116:O116"/>
    <mergeCell ref="G116:G119"/>
    <mergeCell ref="G127:G134"/>
    <mergeCell ref="G83:G84"/>
    <mergeCell ref="G79:G80"/>
    <mergeCell ref="H83:H84"/>
    <mergeCell ref="F140:F141"/>
    <mergeCell ref="F110:F112"/>
    <mergeCell ref="I249:J249"/>
    <mergeCell ref="M236:O236"/>
    <mergeCell ref="M254:O254"/>
    <mergeCell ref="M231:O231"/>
    <mergeCell ref="M262:O262"/>
    <mergeCell ref="M244:O244"/>
    <mergeCell ref="M260:O260"/>
    <mergeCell ref="M249:O249"/>
    <mergeCell ref="G123:G125"/>
    <mergeCell ref="M202:O202"/>
    <mergeCell ref="M176:O176"/>
    <mergeCell ref="M189:O189"/>
    <mergeCell ref="F205:F207"/>
    <mergeCell ref="H218:H223"/>
    <mergeCell ref="G224:G226"/>
    <mergeCell ref="H249:H252"/>
    <mergeCell ref="H209:H216"/>
    <mergeCell ref="H262:H263"/>
    <mergeCell ref="H228:H230"/>
    <mergeCell ref="G254:G258"/>
    <mergeCell ref="H254:H258"/>
    <mergeCell ref="G249:G252"/>
    <mergeCell ref="O2:Q2"/>
    <mergeCell ref="M127:O127"/>
    <mergeCell ref="M104:O104"/>
    <mergeCell ref="M126:O126"/>
    <mergeCell ref="M160:O160"/>
    <mergeCell ref="M174:O174"/>
    <mergeCell ref="M154:O154"/>
    <mergeCell ref="M169:O169"/>
    <mergeCell ref="M149:O149"/>
    <mergeCell ref="M102:O102"/>
    <mergeCell ref="M93:O93"/>
    <mergeCell ref="M123:O123"/>
    <mergeCell ref="M96:O96"/>
    <mergeCell ref="M109:O109"/>
    <mergeCell ref="M120:O120"/>
    <mergeCell ref="I3:Q4"/>
    <mergeCell ref="M67:O67"/>
    <mergeCell ref="M63:O63"/>
    <mergeCell ref="M75:O75"/>
    <mergeCell ref="I106:O106"/>
    <mergeCell ref="M135:O135"/>
    <mergeCell ref="M142:O142"/>
    <mergeCell ref="M147:O147"/>
    <mergeCell ref="M140:O140"/>
    <mergeCell ref="B126:B127"/>
    <mergeCell ref="C127:C134"/>
    <mergeCell ref="D127:D134"/>
    <mergeCell ref="E228:E230"/>
    <mergeCell ref="C209:C216"/>
    <mergeCell ref="C218:C223"/>
    <mergeCell ref="E205:E207"/>
    <mergeCell ref="D189:D194"/>
    <mergeCell ref="D202:D204"/>
    <mergeCell ref="E202:E204"/>
    <mergeCell ref="D174:D175"/>
    <mergeCell ref="E169:E173"/>
    <mergeCell ref="C174:C175"/>
    <mergeCell ref="E149:E150"/>
    <mergeCell ref="C202:C204"/>
    <mergeCell ref="B208:B209"/>
    <mergeCell ref="D228:D230"/>
    <mergeCell ref="C160:C168"/>
    <mergeCell ref="D135:D139"/>
    <mergeCell ref="E249:E252"/>
    <mergeCell ref="D177:D185"/>
    <mergeCell ref="E177:E185"/>
    <mergeCell ref="E110:E112"/>
    <mergeCell ref="C142:C146"/>
    <mergeCell ref="C236:C243"/>
    <mergeCell ref="C228:C230"/>
    <mergeCell ref="D169:D173"/>
    <mergeCell ref="D154:D158"/>
    <mergeCell ref="C195:C198"/>
    <mergeCell ref="C147:C148"/>
    <mergeCell ref="C149:C150"/>
    <mergeCell ref="D186:D187"/>
    <mergeCell ref="C177:C185"/>
    <mergeCell ref="D116:D119"/>
    <mergeCell ref="M224:O224"/>
    <mergeCell ref="G202:G204"/>
    <mergeCell ref="G149:G150"/>
    <mergeCell ref="G160:G168"/>
    <mergeCell ref="H160:H168"/>
    <mergeCell ref="G169:G173"/>
    <mergeCell ref="G174:G175"/>
    <mergeCell ref="H149:H150"/>
    <mergeCell ref="H154:H158"/>
    <mergeCell ref="G154:G158"/>
    <mergeCell ref="M151:O151"/>
    <mergeCell ref="H151:H153"/>
    <mergeCell ref="M205:O205"/>
    <mergeCell ref="M186:O186"/>
    <mergeCell ref="M177:O177"/>
    <mergeCell ref="F147:F148"/>
    <mergeCell ref="H205:H207"/>
    <mergeCell ref="H199:H200"/>
    <mergeCell ref="E113:E115"/>
    <mergeCell ref="E116:E119"/>
    <mergeCell ref="C205:C207"/>
    <mergeCell ref="D236:D243"/>
    <mergeCell ref="E120:E122"/>
    <mergeCell ref="E123:E125"/>
    <mergeCell ref="E127:E134"/>
    <mergeCell ref="C189:C194"/>
    <mergeCell ref="C199:C200"/>
    <mergeCell ref="D199:D200"/>
    <mergeCell ref="D205:D207"/>
    <mergeCell ref="E174:E175"/>
    <mergeCell ref="E140:E141"/>
    <mergeCell ref="E160:E168"/>
    <mergeCell ref="D160:D168"/>
    <mergeCell ref="E218:E223"/>
    <mergeCell ref="E236:E243"/>
    <mergeCell ref="E147:E148"/>
    <mergeCell ref="H147:H148"/>
    <mergeCell ref="E151:E153"/>
    <mergeCell ref="G151:G153"/>
    <mergeCell ref="B78:C78"/>
    <mergeCell ref="C113:C115"/>
    <mergeCell ref="D249:D252"/>
    <mergeCell ref="C123:C125"/>
    <mergeCell ref="C140:C141"/>
    <mergeCell ref="C370:C373"/>
    <mergeCell ref="C67:C74"/>
    <mergeCell ref="D67:D74"/>
    <mergeCell ref="B86:B88"/>
    <mergeCell ref="D370:D373"/>
    <mergeCell ref="C75:C77"/>
    <mergeCell ref="D140:D141"/>
    <mergeCell ref="D110:D112"/>
    <mergeCell ref="D113:D115"/>
    <mergeCell ref="D120:D122"/>
    <mergeCell ref="D218:D223"/>
    <mergeCell ref="D147:D148"/>
    <mergeCell ref="D81:D82"/>
    <mergeCell ref="D93:D95"/>
    <mergeCell ref="D195:D198"/>
    <mergeCell ref="C151:C153"/>
    <mergeCell ref="D151:D153"/>
    <mergeCell ref="C169:C173"/>
    <mergeCell ref="C154:C158"/>
    <mergeCell ref="C374:C377"/>
    <mergeCell ref="C366:C369"/>
    <mergeCell ref="B264:C264"/>
    <mergeCell ref="D366:D369"/>
    <mergeCell ref="B365:C365"/>
    <mergeCell ref="D374:D377"/>
    <mergeCell ref="D262:D263"/>
    <mergeCell ref="C224:C226"/>
    <mergeCell ref="C262:C263"/>
    <mergeCell ref="D231:D234"/>
    <mergeCell ref="C260:C261"/>
    <mergeCell ref="C231:C234"/>
    <mergeCell ref="D244:D247"/>
    <mergeCell ref="C244:C247"/>
    <mergeCell ref="B259:C259"/>
    <mergeCell ref="D254:D258"/>
    <mergeCell ref="C3:C4"/>
    <mergeCell ref="D3:D4"/>
    <mergeCell ref="F13:F19"/>
    <mergeCell ref="D21:D22"/>
    <mergeCell ref="C21:C22"/>
    <mergeCell ref="E3:E4"/>
    <mergeCell ref="A5:C5"/>
    <mergeCell ref="C8:C12"/>
    <mergeCell ref="D8:D12"/>
    <mergeCell ref="B3:B4"/>
    <mergeCell ref="D13:D20"/>
    <mergeCell ref="C59:C62"/>
    <mergeCell ref="C63:C66"/>
    <mergeCell ref="C135:C139"/>
    <mergeCell ref="E29:E35"/>
    <mergeCell ref="F59:F62"/>
    <mergeCell ref="C79:C80"/>
    <mergeCell ref="C52:C58"/>
    <mergeCell ref="C87:C92"/>
    <mergeCell ref="D87:D92"/>
    <mergeCell ref="E102:E103"/>
    <mergeCell ref="E83:E84"/>
    <mergeCell ref="C107:C108"/>
    <mergeCell ref="E93:E95"/>
    <mergeCell ref="E107:E108"/>
    <mergeCell ref="E104:E106"/>
    <mergeCell ref="B85:C85"/>
    <mergeCell ref="C81:C82"/>
    <mergeCell ref="D96:D101"/>
    <mergeCell ref="C110:C112"/>
    <mergeCell ref="C104:C106"/>
    <mergeCell ref="D104:D106"/>
    <mergeCell ref="E81:E82"/>
    <mergeCell ref="D29:D35"/>
    <mergeCell ref="F63:F66"/>
    <mergeCell ref="G13:G20"/>
    <mergeCell ref="E8:E12"/>
    <mergeCell ref="G8:G12"/>
    <mergeCell ref="E13:E20"/>
    <mergeCell ref="E23:E28"/>
    <mergeCell ref="E21:E22"/>
    <mergeCell ref="F23:F28"/>
    <mergeCell ref="M24:N24"/>
    <mergeCell ref="M25:N25"/>
    <mergeCell ref="M21:O21"/>
    <mergeCell ref="H21:H22"/>
    <mergeCell ref="M26:N26"/>
    <mergeCell ref="F21:F22"/>
    <mergeCell ref="G21:G22"/>
    <mergeCell ref="H23:H28"/>
    <mergeCell ref="H13:H20"/>
    <mergeCell ref="H8:H12"/>
    <mergeCell ref="M27:N27"/>
    <mergeCell ref="M23:O23"/>
    <mergeCell ref="G23:G28"/>
    <mergeCell ref="D23:D28"/>
    <mergeCell ref="M28:N28"/>
    <mergeCell ref="H29:H35"/>
    <mergeCell ref="F50:F51"/>
    <mergeCell ref="G50:G51"/>
    <mergeCell ref="G43:G48"/>
    <mergeCell ref="F43:F48"/>
    <mergeCell ref="F52:F58"/>
    <mergeCell ref="H52:H58"/>
    <mergeCell ref="G52:G58"/>
    <mergeCell ref="H43:H48"/>
    <mergeCell ref="G29:G35"/>
    <mergeCell ref="F29:F34"/>
    <mergeCell ref="F37:F39"/>
    <mergeCell ref="G37:G39"/>
    <mergeCell ref="H40:H42"/>
    <mergeCell ref="H37:H39"/>
    <mergeCell ref="G40:G42"/>
    <mergeCell ref="H50:H51"/>
    <mergeCell ref="F75:F77"/>
    <mergeCell ref="G63:G66"/>
    <mergeCell ref="E40:E42"/>
    <mergeCell ref="D37:D39"/>
    <mergeCell ref="E43:E48"/>
    <mergeCell ref="D50:D51"/>
    <mergeCell ref="D43:D48"/>
    <mergeCell ref="E50:E51"/>
    <mergeCell ref="M59:O59"/>
    <mergeCell ref="E63:E66"/>
    <mergeCell ref="D75:D77"/>
    <mergeCell ref="E75:E77"/>
    <mergeCell ref="M43:O43"/>
    <mergeCell ref="M52:O52"/>
    <mergeCell ref="M37:O37"/>
    <mergeCell ref="M40:O40"/>
    <mergeCell ref="E37:E39"/>
    <mergeCell ref="D52:D58"/>
    <mergeCell ref="E59:E62"/>
    <mergeCell ref="D59:D62"/>
    <mergeCell ref="E52:E58"/>
    <mergeCell ref="D63:D66"/>
    <mergeCell ref="E67:E74"/>
    <mergeCell ref="E87:E92"/>
    <mergeCell ref="D107:D108"/>
    <mergeCell ref="D102:D103"/>
    <mergeCell ref="E79:E80"/>
    <mergeCell ref="D79:D80"/>
    <mergeCell ref="E135:E139"/>
    <mergeCell ref="D142:D146"/>
    <mergeCell ref="E142:E146"/>
    <mergeCell ref="D123:D125"/>
    <mergeCell ref="E96:E101"/>
    <mergeCell ref="E254:E258"/>
    <mergeCell ref="M209:O209"/>
    <mergeCell ref="E209:E216"/>
    <mergeCell ref="E154:E158"/>
    <mergeCell ref="F199:F200"/>
    <mergeCell ref="E199:E200"/>
    <mergeCell ref="F202:F204"/>
    <mergeCell ref="H174:H175"/>
    <mergeCell ref="M199:O199"/>
    <mergeCell ref="H202:H204"/>
    <mergeCell ref="H189:H194"/>
    <mergeCell ref="G199:G200"/>
    <mergeCell ref="F209:F212"/>
    <mergeCell ref="F189:F194"/>
    <mergeCell ref="G189:G194"/>
    <mergeCell ref="M195:O195"/>
    <mergeCell ref="E195:E198"/>
    <mergeCell ref="G195:G198"/>
    <mergeCell ref="H195:H198"/>
    <mergeCell ref="E189:E194"/>
    <mergeCell ref="E186:E187"/>
    <mergeCell ref="M218:O218"/>
    <mergeCell ref="F236:F241"/>
    <mergeCell ref="M228:O228"/>
  </mergeCells>
  <phoneticPr fontId="3" type="noConversion"/>
  <pageMargins left="0.19685039370078741" right="0.19685039370078741" top="0.47244094488188981" bottom="0.19685039370078741" header="0.39370078740157483" footer="0.19685039370078741"/>
  <pageSetup paperSize="9" scale="92" firstPageNumber="5" fitToWidth="14" fitToHeight="14" orientation="landscape" useFirstPageNumber="1" r:id="rId1"/>
  <headerFooter>
    <oddFooter>&amp;C&amp;"맑은 고딕,Regular"&amp;P</oddFooter>
  </headerFooter>
  <rowBreaks count="12" manualBreakCount="12">
    <brk id="35" max="1048575" man="1"/>
    <brk id="66" max="1048575" man="1"/>
    <brk id="95" max="16" man="1"/>
    <brk id="125" max="16" man="1"/>
    <brk id="158" max="16" man="1"/>
    <brk id="187" max="16" man="1"/>
    <brk id="216" max="16" man="1"/>
    <brk id="247" max="16" man="1"/>
    <brk id="275" max="16" man="1"/>
    <brk id="304" max="16" man="1"/>
    <brk id="334" max="16" man="1"/>
    <brk id="364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세입명세서</vt:lpstr>
      <vt:lpstr>세출명세서</vt:lpstr>
      <vt:lpstr>세입명세서!Print_Area</vt:lpstr>
      <vt:lpstr>세출명세서!Print_Area</vt:lpstr>
      <vt:lpstr>세입명세서!Print_Titles</vt:lpstr>
      <vt:lpstr>세출명세서!Print_Titles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정경애</cp:lastModifiedBy>
  <cp:revision>14</cp:revision>
  <cp:lastPrinted>2020-12-02T01:54:11Z</cp:lastPrinted>
  <dcterms:created xsi:type="dcterms:W3CDTF">2009-12-07T05:26:05Z</dcterms:created>
  <dcterms:modified xsi:type="dcterms:W3CDTF">2020-12-28T01:07:24Z</dcterms:modified>
  <cp:version>1100.0100.01</cp:version>
</cp:coreProperties>
</file>