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-120" yWindow="-120" windowWidth="38640" windowHeight="13740" activeTab="2"/>
  </bookViews>
  <sheets>
    <sheet name="예산총칙" sheetId="2" r:id="rId1"/>
    <sheet name="세입내역" sheetId="6" r:id="rId2"/>
    <sheet name="세출내역" sheetId="7" r:id="rId3"/>
  </sheets>
  <definedNames>
    <definedName name="_xlnm.Print_Area" localSheetId="1">세입내역!$A$1:$Z$89</definedName>
    <definedName name="_xlnm.Print_Area" localSheetId="2">세출내역!$A$1:$Q$335</definedName>
    <definedName name="_xlnm.Print_Area" localSheetId="0">예산총칙!$A$1:$P$24</definedName>
    <definedName name="_xlnm.Print_Titles" localSheetId="1">세입내역!$4:$5</definedName>
    <definedName name="_xlnm.Print_Titles" localSheetId="2">세출내역!$3:$4</definedName>
  </definedNames>
  <calcPr calcId="14562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H173" i="7" l="1"/>
  <c r="P126" i="7"/>
  <c r="P92" i="7" l="1"/>
  <c r="P206" i="7" l="1"/>
  <c r="P15" i="6" l="1"/>
  <c r="P193" i="7" l="1"/>
  <c r="P28" i="6" l="1"/>
  <c r="P171" i="7"/>
  <c r="P170" i="7"/>
  <c r="P138" i="7" l="1"/>
  <c r="P136" i="7" l="1"/>
  <c r="P39" i="7" l="1"/>
  <c r="D167" i="7" l="1"/>
  <c r="E319" i="7" l="1"/>
  <c r="P27" i="6" l="1"/>
  <c r="P26" i="6"/>
  <c r="P25" i="6" l="1"/>
  <c r="P175" i="7"/>
  <c r="P174" i="7"/>
  <c r="P173" i="7"/>
  <c r="P145" i="7"/>
  <c r="P144" i="7"/>
  <c r="P140" i="7"/>
  <c r="P139" i="7" s="1"/>
  <c r="E139" i="7" s="1"/>
  <c r="P135" i="7"/>
  <c r="P137" i="7"/>
  <c r="P129" i="7"/>
  <c r="P130" i="7"/>
  <c r="P131" i="7"/>
  <c r="P128" i="7"/>
  <c r="G139" i="7" l="1"/>
  <c r="H139" i="7" s="1"/>
  <c r="P172" i="7"/>
  <c r="E172" i="7" s="1"/>
  <c r="P143" i="7"/>
  <c r="E143" i="7" s="1"/>
  <c r="P127" i="7"/>
  <c r="E127" i="7" s="1"/>
  <c r="P134" i="7"/>
  <c r="E134" i="7" s="1"/>
  <c r="P335" i="7"/>
  <c r="P333" i="7"/>
  <c r="P332" i="7"/>
  <c r="P331" i="7"/>
  <c r="P329" i="7"/>
  <c r="P328" i="7"/>
  <c r="P327" i="7"/>
  <c r="F325" i="7"/>
  <c r="D325" i="7"/>
  <c r="E324" i="7"/>
  <c r="G324" i="7" s="1"/>
  <c r="H324" i="7" s="1"/>
  <c r="E323" i="7"/>
  <c r="G323" i="7" s="1"/>
  <c r="H323" i="7" s="1"/>
  <c r="E322" i="7"/>
  <c r="G322" i="7" s="1"/>
  <c r="E321" i="7"/>
  <c r="G321" i="7" s="1"/>
  <c r="H321" i="7" s="1"/>
  <c r="E320" i="7"/>
  <c r="G320" i="7" s="1"/>
  <c r="H320" i="7" s="1"/>
  <c r="G319" i="7"/>
  <c r="H319" i="7" s="1"/>
  <c r="E318" i="7"/>
  <c r="G318" i="7" s="1"/>
  <c r="H318" i="7" s="1"/>
  <c r="E317" i="7"/>
  <c r="G317" i="7" s="1"/>
  <c r="H317" i="7" s="1"/>
  <c r="E316" i="7"/>
  <c r="G316" i="7" s="1"/>
  <c r="H316" i="7" s="1"/>
  <c r="E315" i="7"/>
  <c r="G315" i="7" s="1"/>
  <c r="H315" i="7" s="1"/>
  <c r="E314" i="7"/>
  <c r="G314" i="7" s="1"/>
  <c r="H314" i="7" s="1"/>
  <c r="E313" i="7"/>
  <c r="G313" i="7" s="1"/>
  <c r="H313" i="7" s="1"/>
  <c r="E312" i="7"/>
  <c r="G312" i="7" s="1"/>
  <c r="H312" i="7" s="1"/>
  <c r="E311" i="7"/>
  <c r="G311" i="7" s="1"/>
  <c r="H311" i="7" s="1"/>
  <c r="E310" i="7"/>
  <c r="G310" i="7" s="1"/>
  <c r="H310" i="7" s="1"/>
  <c r="E309" i="7"/>
  <c r="G309" i="7" s="1"/>
  <c r="E308" i="7"/>
  <c r="G308" i="7" s="1"/>
  <c r="H308" i="7" s="1"/>
  <c r="E307" i="7"/>
  <c r="G307" i="7" s="1"/>
  <c r="H307" i="7" s="1"/>
  <c r="E306" i="7"/>
  <c r="G306" i="7" s="1"/>
  <c r="H306" i="7" s="1"/>
  <c r="E305" i="7"/>
  <c r="G305" i="7" s="1"/>
  <c r="H305" i="7" s="1"/>
  <c r="E304" i="7"/>
  <c r="G304" i="7" s="1"/>
  <c r="H304" i="7" s="1"/>
  <c r="E303" i="7"/>
  <c r="G303" i="7" s="1"/>
  <c r="H303" i="7" s="1"/>
  <c r="E302" i="7"/>
  <c r="G302" i="7" s="1"/>
  <c r="H302" i="7" s="1"/>
  <c r="E301" i="7"/>
  <c r="G301" i="7" s="1"/>
  <c r="H301" i="7" s="1"/>
  <c r="E300" i="7"/>
  <c r="G300" i="7" s="1"/>
  <c r="H300" i="7" s="1"/>
  <c r="E299" i="7"/>
  <c r="G299" i="7" s="1"/>
  <c r="H299" i="7" s="1"/>
  <c r="E298" i="7"/>
  <c r="G298" i="7" s="1"/>
  <c r="H298" i="7" s="1"/>
  <c r="E297" i="7"/>
  <c r="G297" i="7" s="1"/>
  <c r="H297" i="7" s="1"/>
  <c r="E296" i="7"/>
  <c r="G296" i="7" s="1"/>
  <c r="H296" i="7" s="1"/>
  <c r="E295" i="7"/>
  <c r="E294" i="7"/>
  <c r="G294" i="7" s="1"/>
  <c r="H294" i="7" s="1"/>
  <c r="E293" i="7"/>
  <c r="G293" i="7" s="1"/>
  <c r="H293" i="7" s="1"/>
  <c r="E292" i="7"/>
  <c r="G292" i="7" s="1"/>
  <c r="H292" i="7" s="1"/>
  <c r="E291" i="7"/>
  <c r="G291" i="7" s="1"/>
  <c r="H291" i="7" s="1"/>
  <c r="E290" i="7"/>
  <c r="G290" i="7" s="1"/>
  <c r="H290" i="7" s="1"/>
  <c r="E289" i="7"/>
  <c r="G289" i="7" s="1"/>
  <c r="H289" i="7" s="1"/>
  <c r="E288" i="7"/>
  <c r="G288" i="7" s="1"/>
  <c r="H288" i="7" s="1"/>
  <c r="E287" i="7"/>
  <c r="G287" i="7" s="1"/>
  <c r="H287" i="7" s="1"/>
  <c r="E286" i="7"/>
  <c r="G286" i="7" s="1"/>
  <c r="H286" i="7" s="1"/>
  <c r="E285" i="7"/>
  <c r="G285" i="7" s="1"/>
  <c r="H285" i="7" s="1"/>
  <c r="E284" i="7"/>
  <c r="G284" i="7" s="1"/>
  <c r="H284" i="7" s="1"/>
  <c r="E283" i="7"/>
  <c r="G283" i="7" s="1"/>
  <c r="H283" i="7" s="1"/>
  <c r="E282" i="7"/>
  <c r="G282" i="7" s="1"/>
  <c r="H282" i="7" s="1"/>
  <c r="E281" i="7"/>
  <c r="G281" i="7" s="1"/>
  <c r="H281" i="7" s="1"/>
  <c r="E280" i="7"/>
  <c r="G280" i="7" s="1"/>
  <c r="H280" i="7" s="1"/>
  <c r="E279" i="7"/>
  <c r="E278" i="7"/>
  <c r="G278" i="7" s="1"/>
  <c r="H278" i="7" s="1"/>
  <c r="E277" i="7"/>
  <c r="G277" i="7" s="1"/>
  <c r="H277" i="7" s="1"/>
  <c r="E276" i="7"/>
  <c r="G276" i="7" s="1"/>
  <c r="H276" i="7" s="1"/>
  <c r="E275" i="7"/>
  <c r="G275" i="7" s="1"/>
  <c r="H275" i="7" s="1"/>
  <c r="E274" i="7"/>
  <c r="G274" i="7" s="1"/>
  <c r="H274" i="7" s="1"/>
  <c r="E273" i="7"/>
  <c r="G273" i="7" s="1"/>
  <c r="H273" i="7" s="1"/>
  <c r="E272" i="7"/>
  <c r="G272" i="7" s="1"/>
  <c r="H272" i="7" s="1"/>
  <c r="E271" i="7"/>
  <c r="G271" i="7" s="1"/>
  <c r="H271" i="7" s="1"/>
  <c r="E270" i="7"/>
  <c r="E269" i="7"/>
  <c r="G269" i="7" s="1"/>
  <c r="H269" i="7" s="1"/>
  <c r="E268" i="7"/>
  <c r="G268" i="7" s="1"/>
  <c r="E267" i="7"/>
  <c r="G267" i="7" s="1"/>
  <c r="H267" i="7" s="1"/>
  <c r="E266" i="7"/>
  <c r="G266" i="7" s="1"/>
  <c r="H266" i="7" s="1"/>
  <c r="E265" i="7"/>
  <c r="G265" i="7" s="1"/>
  <c r="H265" i="7" s="1"/>
  <c r="E264" i="7"/>
  <c r="G264" i="7" s="1"/>
  <c r="H264" i="7" s="1"/>
  <c r="E263" i="7"/>
  <c r="G263" i="7" s="1"/>
  <c r="H263" i="7" s="1"/>
  <c r="E262" i="7"/>
  <c r="G262" i="7" s="1"/>
  <c r="H262" i="7" s="1"/>
  <c r="E261" i="7"/>
  <c r="G261" i="7" s="1"/>
  <c r="H261" i="7" s="1"/>
  <c r="E260" i="7"/>
  <c r="G260" i="7" s="1"/>
  <c r="H260" i="7" s="1"/>
  <c r="E259" i="7"/>
  <c r="G259" i="7" s="1"/>
  <c r="E258" i="7"/>
  <c r="G258" i="7" s="1"/>
  <c r="H258" i="7" s="1"/>
  <c r="E257" i="7"/>
  <c r="G257" i="7" s="1"/>
  <c r="H257" i="7" s="1"/>
  <c r="E256" i="7"/>
  <c r="G256" i="7" s="1"/>
  <c r="H256" i="7" s="1"/>
  <c r="E255" i="7"/>
  <c r="G255" i="7" s="1"/>
  <c r="H255" i="7" s="1"/>
  <c r="E254" i="7"/>
  <c r="G254" i="7" s="1"/>
  <c r="H254" i="7" s="1"/>
  <c r="E253" i="7"/>
  <c r="G253" i="7" s="1"/>
  <c r="H253" i="7" s="1"/>
  <c r="E252" i="7"/>
  <c r="G252" i="7" s="1"/>
  <c r="H252" i="7" s="1"/>
  <c r="E251" i="7"/>
  <c r="G251" i="7" s="1"/>
  <c r="H251" i="7" s="1"/>
  <c r="E250" i="7"/>
  <c r="G250" i="7" s="1"/>
  <c r="H250" i="7" s="1"/>
  <c r="E249" i="7"/>
  <c r="G249" i="7" s="1"/>
  <c r="H249" i="7" s="1"/>
  <c r="E248" i="7"/>
  <c r="G248" i="7" s="1"/>
  <c r="H248" i="7" s="1"/>
  <c r="E247" i="7"/>
  <c r="G247" i="7" s="1"/>
  <c r="H247" i="7" s="1"/>
  <c r="F246" i="7"/>
  <c r="F227" i="7" s="1"/>
  <c r="E246" i="7"/>
  <c r="G246" i="7" s="1"/>
  <c r="H246" i="7" s="1"/>
  <c r="E245" i="7"/>
  <c r="G245" i="7" s="1"/>
  <c r="H245" i="7" s="1"/>
  <c r="E244" i="7"/>
  <c r="G244" i="7" s="1"/>
  <c r="H244" i="7" s="1"/>
  <c r="E243" i="7"/>
  <c r="G243" i="7" s="1"/>
  <c r="H243" i="7" s="1"/>
  <c r="E242" i="7"/>
  <c r="G242" i="7" s="1"/>
  <c r="H242" i="7" s="1"/>
  <c r="E241" i="7"/>
  <c r="G241" i="7" s="1"/>
  <c r="H241" i="7" s="1"/>
  <c r="E240" i="7"/>
  <c r="G240" i="7" s="1"/>
  <c r="H240" i="7" s="1"/>
  <c r="E239" i="7"/>
  <c r="G239" i="7" s="1"/>
  <c r="H239" i="7" s="1"/>
  <c r="E238" i="7"/>
  <c r="G238" i="7" s="1"/>
  <c r="H238" i="7" s="1"/>
  <c r="E237" i="7"/>
  <c r="G237" i="7" s="1"/>
  <c r="H237" i="7" s="1"/>
  <c r="E236" i="7"/>
  <c r="G236" i="7" s="1"/>
  <c r="H236" i="7" s="1"/>
  <c r="E235" i="7"/>
  <c r="G235" i="7" s="1"/>
  <c r="H235" i="7" s="1"/>
  <c r="E234" i="7"/>
  <c r="G234" i="7" s="1"/>
  <c r="H234" i="7" s="1"/>
  <c r="E233" i="7"/>
  <c r="G233" i="7" s="1"/>
  <c r="H233" i="7" s="1"/>
  <c r="E232" i="7"/>
  <c r="G232" i="7" s="1"/>
  <c r="H232" i="7" s="1"/>
  <c r="E231" i="7"/>
  <c r="G231" i="7" s="1"/>
  <c r="H231" i="7" s="1"/>
  <c r="E230" i="7"/>
  <c r="G230" i="7" s="1"/>
  <c r="H230" i="7" s="1"/>
  <c r="E229" i="7"/>
  <c r="G229" i="7" s="1"/>
  <c r="H229" i="7" s="1"/>
  <c r="E228" i="7"/>
  <c r="G228" i="7" s="1"/>
  <c r="H228" i="7" s="1"/>
  <c r="P227" i="7"/>
  <c r="E227" i="7" s="1"/>
  <c r="D227" i="7"/>
  <c r="P226" i="7"/>
  <c r="D224" i="7"/>
  <c r="P223" i="7"/>
  <c r="P222" i="7"/>
  <c r="F220" i="7"/>
  <c r="D220" i="7"/>
  <c r="P219" i="7"/>
  <c r="P218" i="7"/>
  <c r="P216" i="7"/>
  <c r="P215" i="7"/>
  <c r="P214" i="7"/>
  <c r="P213" i="7"/>
  <c r="P212" i="7"/>
  <c r="P211" i="7"/>
  <c r="P210" i="7"/>
  <c r="F208" i="7"/>
  <c r="D208" i="7"/>
  <c r="P207" i="7"/>
  <c r="P205" i="7"/>
  <c r="P204" i="7"/>
  <c r="P202" i="7"/>
  <c r="P201" i="7"/>
  <c r="F199" i="7"/>
  <c r="D199" i="7"/>
  <c r="P198" i="7"/>
  <c r="P197" i="7"/>
  <c r="P195" i="7"/>
  <c r="P194" i="7"/>
  <c r="P192" i="7"/>
  <c r="P191" i="7"/>
  <c r="F189" i="7"/>
  <c r="D189" i="7"/>
  <c r="P188" i="7"/>
  <c r="P187" i="7"/>
  <c r="P186" i="7"/>
  <c r="D184" i="7"/>
  <c r="P183" i="7"/>
  <c r="G183" i="7"/>
  <c r="H183" i="7" s="1"/>
  <c r="P182" i="7"/>
  <c r="G182" i="7"/>
  <c r="H182" i="7" s="1"/>
  <c r="P180" i="7"/>
  <c r="F178" i="7"/>
  <c r="D178" i="7"/>
  <c r="P177" i="7"/>
  <c r="P176" i="7" s="1"/>
  <c r="P169" i="7"/>
  <c r="G169" i="7"/>
  <c r="H169" i="7" s="1"/>
  <c r="G168" i="7"/>
  <c r="H168" i="7" s="1"/>
  <c r="F167" i="7"/>
  <c r="P166" i="7"/>
  <c r="P165" i="7" s="1"/>
  <c r="E165" i="7" s="1"/>
  <c r="P164" i="7"/>
  <c r="P163" i="7"/>
  <c r="P162" i="7"/>
  <c r="P161" i="7"/>
  <c r="P159" i="7"/>
  <c r="P158" i="7"/>
  <c r="P157" i="7"/>
  <c r="P156" i="7"/>
  <c r="P155" i="7"/>
  <c r="P154" i="7"/>
  <c r="P153" i="7"/>
  <c r="F150" i="7"/>
  <c r="D150" i="7"/>
  <c r="P149" i="7"/>
  <c r="P148" i="7"/>
  <c r="P147" i="7"/>
  <c r="P142" i="7"/>
  <c r="P141" i="7" s="1"/>
  <c r="E141" i="7" s="1"/>
  <c r="P133" i="7"/>
  <c r="P132" i="7" s="1"/>
  <c r="P125" i="7"/>
  <c r="P124" i="7"/>
  <c r="D121" i="7"/>
  <c r="P120" i="7"/>
  <c r="G120" i="7"/>
  <c r="H120" i="7" s="1"/>
  <c r="P119" i="7"/>
  <c r="G119" i="7"/>
  <c r="H119" i="7" s="1"/>
  <c r="P117" i="7"/>
  <c r="P116" i="7"/>
  <c r="P114" i="7"/>
  <c r="P113" i="7"/>
  <c r="P112" i="7"/>
  <c r="P110" i="7"/>
  <c r="P109" i="7"/>
  <c r="G109" i="7"/>
  <c r="H109" i="7" s="1"/>
  <c r="P107" i="7"/>
  <c r="P105" i="7" s="1"/>
  <c r="E105" i="7" s="1"/>
  <c r="G105" i="7" s="1"/>
  <c r="H105" i="7" s="1"/>
  <c r="F104" i="7"/>
  <c r="D104" i="7"/>
  <c r="P103" i="7"/>
  <c r="P102" i="7" s="1"/>
  <c r="E102" i="7" s="1"/>
  <c r="P101" i="7"/>
  <c r="P100" i="7" s="1"/>
  <c r="E100" i="7" s="1"/>
  <c r="P99" i="7"/>
  <c r="G99" i="7"/>
  <c r="H99" i="7" s="1"/>
  <c r="P98" i="7"/>
  <c r="P97" i="7"/>
  <c r="P96" i="7"/>
  <c r="P95" i="7"/>
  <c r="G95" i="7"/>
  <c r="H95" i="7" s="1"/>
  <c r="P93" i="7"/>
  <c r="P91" i="7" s="1"/>
  <c r="P90" i="7"/>
  <c r="G90" i="7"/>
  <c r="H90" i="7" s="1"/>
  <c r="P89" i="7"/>
  <c r="P88" i="7"/>
  <c r="F86" i="7"/>
  <c r="D86" i="7"/>
  <c r="P84" i="7"/>
  <c r="P83" i="7" s="1"/>
  <c r="E83" i="7" s="1"/>
  <c r="P82" i="7"/>
  <c r="P81" i="7" s="1"/>
  <c r="E81" i="7" s="1"/>
  <c r="P80" i="7"/>
  <c r="P79" i="7" s="1"/>
  <c r="F78" i="7"/>
  <c r="D78" i="7"/>
  <c r="P77" i="7"/>
  <c r="G77" i="7"/>
  <c r="H77" i="7" s="1"/>
  <c r="P76" i="7"/>
  <c r="G76" i="7"/>
  <c r="H76" i="7" s="1"/>
  <c r="P74" i="7"/>
  <c r="P73" i="7"/>
  <c r="P72" i="7"/>
  <c r="P71" i="7"/>
  <c r="P70" i="7"/>
  <c r="P69" i="7"/>
  <c r="P68" i="7"/>
  <c r="P66" i="7"/>
  <c r="P65" i="7"/>
  <c r="P64" i="7"/>
  <c r="P62" i="7"/>
  <c r="G62" i="7"/>
  <c r="H62" i="7" s="1"/>
  <c r="P61" i="7"/>
  <c r="G61" i="7"/>
  <c r="H61" i="7" s="1"/>
  <c r="P60" i="7"/>
  <c r="G60" i="7"/>
  <c r="H60" i="7" s="1"/>
  <c r="P58" i="7"/>
  <c r="G58" i="7"/>
  <c r="H58" i="7" s="1"/>
  <c r="P57" i="7"/>
  <c r="P56" i="7"/>
  <c r="G56" i="7"/>
  <c r="H56" i="7" s="1"/>
  <c r="P55" i="7"/>
  <c r="P54" i="7"/>
  <c r="G54" i="7"/>
  <c r="H54" i="7" s="1"/>
  <c r="P53" i="7"/>
  <c r="P51" i="7"/>
  <c r="P50" i="7" s="1"/>
  <c r="G51" i="7"/>
  <c r="H51" i="7" s="1"/>
  <c r="F49" i="7"/>
  <c r="D49" i="7"/>
  <c r="P48" i="7"/>
  <c r="G48" i="7"/>
  <c r="H48" i="7" s="1"/>
  <c r="P47" i="7"/>
  <c r="P46" i="7"/>
  <c r="G46" i="7"/>
  <c r="H46" i="7" s="1"/>
  <c r="P45" i="7"/>
  <c r="P44" i="7"/>
  <c r="G44" i="7"/>
  <c r="H44" i="7" s="1"/>
  <c r="P42" i="7"/>
  <c r="P41" i="7"/>
  <c r="P38" i="7"/>
  <c r="P37" i="7"/>
  <c r="F35" i="7"/>
  <c r="D35" i="7"/>
  <c r="P34" i="7"/>
  <c r="P33" i="7"/>
  <c r="P32" i="7"/>
  <c r="P31" i="7"/>
  <c r="G28" i="7"/>
  <c r="H28" i="7" s="1"/>
  <c r="G27" i="7"/>
  <c r="H27" i="7" s="1"/>
  <c r="G26" i="7"/>
  <c r="H26" i="7" s="1"/>
  <c r="G25" i="7"/>
  <c r="H25" i="7" s="1"/>
  <c r="G24" i="7"/>
  <c r="H24" i="7" s="1"/>
  <c r="G22" i="7"/>
  <c r="H22" i="7" s="1"/>
  <c r="P20" i="7"/>
  <c r="P19" i="7"/>
  <c r="P18" i="7"/>
  <c r="P17" i="7"/>
  <c r="P16" i="7"/>
  <c r="P15" i="7"/>
  <c r="P14" i="7"/>
  <c r="P12" i="7"/>
  <c r="P11" i="7"/>
  <c r="P10" i="7"/>
  <c r="P9" i="7"/>
  <c r="F7" i="7"/>
  <c r="D7" i="7"/>
  <c r="P89" i="6"/>
  <c r="G89" i="6"/>
  <c r="H89" i="6" s="1"/>
  <c r="P88" i="6"/>
  <c r="P87" i="6"/>
  <c r="H87" i="6"/>
  <c r="P85" i="6"/>
  <c r="E85" i="6" s="1"/>
  <c r="P84" i="6"/>
  <c r="E84" i="6" s="1"/>
  <c r="D83" i="6"/>
  <c r="D82" i="6" s="1"/>
  <c r="F82" i="6"/>
  <c r="P81" i="6"/>
  <c r="E81" i="6" s="1"/>
  <c r="P80" i="6"/>
  <c r="E80" i="6" s="1"/>
  <c r="P79" i="6"/>
  <c r="F78" i="6"/>
  <c r="F77" i="6" s="1"/>
  <c r="D78" i="6"/>
  <c r="D77" i="6" s="1"/>
  <c r="P76" i="6"/>
  <c r="P75" i="6"/>
  <c r="P73" i="6"/>
  <c r="G73" i="6"/>
  <c r="P72" i="6"/>
  <c r="P70" i="6"/>
  <c r="P69" i="6"/>
  <c r="P67" i="6"/>
  <c r="G67" i="6"/>
  <c r="P66" i="6"/>
  <c r="G66" i="6"/>
  <c r="F64" i="6"/>
  <c r="F63" i="6" s="1"/>
  <c r="D64" i="6"/>
  <c r="D63" i="6" s="1"/>
  <c r="P62" i="6"/>
  <c r="P61" i="6"/>
  <c r="H61" i="6"/>
  <c r="P60" i="6"/>
  <c r="P59" i="6"/>
  <c r="P58" i="6"/>
  <c r="P57" i="6"/>
  <c r="P56" i="6"/>
  <c r="H56" i="6"/>
  <c r="P55" i="6"/>
  <c r="G55" i="6"/>
  <c r="H55" i="6" s="1"/>
  <c r="P53" i="6"/>
  <c r="P52" i="6"/>
  <c r="G52" i="6"/>
  <c r="F50" i="6"/>
  <c r="D50" i="6"/>
  <c r="P49" i="6"/>
  <c r="P48" i="6"/>
  <c r="P47" i="6"/>
  <c r="P46" i="6"/>
  <c r="P44" i="6"/>
  <c r="P43" i="6"/>
  <c r="P41" i="6"/>
  <c r="P40" i="6"/>
  <c r="P39" i="6"/>
  <c r="P38" i="6"/>
  <c r="P36" i="6"/>
  <c r="P35" i="6" s="1"/>
  <c r="E35" i="6" s="1"/>
  <c r="F34" i="6"/>
  <c r="D34" i="6"/>
  <c r="P32" i="6"/>
  <c r="F30" i="6"/>
  <c r="F29" i="6" s="1"/>
  <c r="D30" i="6"/>
  <c r="D29" i="6" s="1"/>
  <c r="P24" i="6"/>
  <c r="D24" i="6"/>
  <c r="D23" i="6" s="1"/>
  <c r="P22" i="6"/>
  <c r="P21" i="6" s="1"/>
  <c r="E21" i="6" s="1"/>
  <c r="G21" i="6" s="1"/>
  <c r="H21" i="6" s="1"/>
  <c r="P20" i="6"/>
  <c r="P19" i="6"/>
  <c r="P18" i="6"/>
  <c r="P16" i="6"/>
  <c r="P14" i="6"/>
  <c r="P13" i="6"/>
  <c r="P12" i="6"/>
  <c r="P11" i="6"/>
  <c r="P10" i="6"/>
  <c r="F8" i="6"/>
  <c r="F7" i="6" s="1"/>
  <c r="D8" i="6"/>
  <c r="D7" i="6" s="1"/>
  <c r="F6" i="6"/>
  <c r="P36" i="7" l="1"/>
  <c r="D85" i="7"/>
  <c r="P167" i="7"/>
  <c r="G172" i="7"/>
  <c r="H172" i="7" s="1"/>
  <c r="G141" i="7"/>
  <c r="H141" i="7" s="1"/>
  <c r="G143" i="7"/>
  <c r="H143" i="7" s="1"/>
  <c r="G134" i="7"/>
  <c r="H134" i="7" s="1"/>
  <c r="G127" i="7"/>
  <c r="H127" i="7" s="1"/>
  <c r="P23" i="6"/>
  <c r="E25" i="6"/>
  <c r="D33" i="6"/>
  <c r="D6" i="6" s="1"/>
  <c r="P31" i="6"/>
  <c r="P30" i="6" s="1"/>
  <c r="P29" i="6" s="1"/>
  <c r="P65" i="6"/>
  <c r="E65" i="6" s="1"/>
  <c r="P71" i="6"/>
  <c r="E71" i="6" s="1"/>
  <c r="P74" i="6"/>
  <c r="E74" i="6" s="1"/>
  <c r="G74" i="6" s="1"/>
  <c r="H74" i="6" s="1"/>
  <c r="G81" i="6"/>
  <c r="H81" i="6" s="1"/>
  <c r="G85" i="6"/>
  <c r="H85" i="6" s="1"/>
  <c r="P86" i="6"/>
  <c r="P83" i="6" s="1"/>
  <c r="P82" i="6" s="1"/>
  <c r="F33" i="6"/>
  <c r="F24" i="6" s="1"/>
  <c r="F23" i="6" s="1"/>
  <c r="P78" i="6"/>
  <c r="P77" i="6" s="1"/>
  <c r="G35" i="6"/>
  <c r="H35" i="6" s="1"/>
  <c r="G80" i="6"/>
  <c r="H80" i="6" s="1"/>
  <c r="G84" i="6"/>
  <c r="H84" i="6" s="1"/>
  <c r="P54" i="6"/>
  <c r="E54" i="6" s="1"/>
  <c r="E79" i="6"/>
  <c r="E78" i="6" s="1"/>
  <c r="P9" i="6"/>
  <c r="E9" i="6" s="1"/>
  <c r="P51" i="6"/>
  <c r="E51" i="6" s="1"/>
  <c r="P68" i="6"/>
  <c r="E68" i="6" s="1"/>
  <c r="P17" i="6"/>
  <c r="E17" i="6" s="1"/>
  <c r="P37" i="6"/>
  <c r="E37" i="6" s="1"/>
  <c r="P45" i="6"/>
  <c r="E45" i="6" s="1"/>
  <c r="E132" i="7"/>
  <c r="P330" i="7"/>
  <c r="E330" i="7" s="1"/>
  <c r="P334" i="7"/>
  <c r="E334" i="7" s="1"/>
  <c r="D6" i="7"/>
  <c r="P200" i="7"/>
  <c r="E200" i="7" s="1"/>
  <c r="P40" i="7"/>
  <c r="E40" i="7" s="1"/>
  <c r="G40" i="7" s="1"/>
  <c r="H40" i="7" s="1"/>
  <c r="G81" i="7"/>
  <c r="H81" i="7" s="1"/>
  <c r="P94" i="7"/>
  <c r="E94" i="7" s="1"/>
  <c r="G94" i="7" s="1"/>
  <c r="H94" i="7" s="1"/>
  <c r="G227" i="7"/>
  <c r="H227" i="7" s="1"/>
  <c r="P43" i="7"/>
  <c r="E43" i="7" s="1"/>
  <c r="G43" i="7" s="1"/>
  <c r="H43" i="7" s="1"/>
  <c r="P118" i="7"/>
  <c r="P181" i="7"/>
  <c r="E181" i="7" s="1"/>
  <c r="P8" i="7"/>
  <c r="P115" i="7"/>
  <c r="P179" i="7"/>
  <c r="E179" i="7" s="1"/>
  <c r="G83" i="7"/>
  <c r="G102" i="7"/>
  <c r="H102" i="7" s="1"/>
  <c r="G100" i="7"/>
  <c r="H100" i="7" s="1"/>
  <c r="E176" i="7"/>
  <c r="P63" i="7"/>
  <c r="E63" i="7" s="1"/>
  <c r="G63" i="7" s="1"/>
  <c r="H63" i="7" s="1"/>
  <c r="F6" i="7"/>
  <c r="P108" i="7"/>
  <c r="P209" i="7"/>
  <c r="E209" i="7" s="1"/>
  <c r="G209" i="7" s="1"/>
  <c r="H209" i="7" s="1"/>
  <c r="P123" i="7"/>
  <c r="P122" i="7" s="1"/>
  <c r="P190" i="7"/>
  <c r="E190" i="7" s="1"/>
  <c r="P42" i="6"/>
  <c r="E42" i="6" s="1"/>
  <c r="P203" i="7"/>
  <c r="E203" i="7" s="1"/>
  <c r="G203" i="7" s="1"/>
  <c r="H203" i="7" s="1"/>
  <c r="G165" i="7"/>
  <c r="H165" i="7" s="1"/>
  <c r="P29" i="7"/>
  <c r="P185" i="7"/>
  <c r="E185" i="7" s="1"/>
  <c r="P326" i="7"/>
  <c r="E326" i="7" s="1"/>
  <c r="P13" i="7"/>
  <c r="P146" i="7"/>
  <c r="E146" i="7" s="1"/>
  <c r="P152" i="7"/>
  <c r="P151" i="7" s="1"/>
  <c r="P59" i="7"/>
  <c r="P87" i="7"/>
  <c r="F85" i="7"/>
  <c r="F5" i="7" s="1"/>
  <c r="P111" i="7"/>
  <c r="E111" i="7" s="1"/>
  <c r="G111" i="7" s="1"/>
  <c r="H111" i="7" s="1"/>
  <c r="P160" i="7"/>
  <c r="E160" i="7" s="1"/>
  <c r="P196" i="7"/>
  <c r="E196" i="7" s="1"/>
  <c r="P217" i="7"/>
  <c r="G279" i="7"/>
  <c r="H279" i="7" s="1"/>
  <c r="G270" i="7"/>
  <c r="H270" i="7" s="1"/>
  <c r="G295" i="7"/>
  <c r="H295" i="7" s="1"/>
  <c r="E50" i="7"/>
  <c r="P52" i="7"/>
  <c r="P75" i="7"/>
  <c r="P67" i="7"/>
  <c r="E79" i="7"/>
  <c r="P78" i="7"/>
  <c r="P221" i="7"/>
  <c r="P225" i="7"/>
  <c r="E8" i="7" l="1"/>
  <c r="G71" i="6"/>
  <c r="H71" i="6" s="1"/>
  <c r="G65" i="6"/>
  <c r="H65" i="6" s="1"/>
  <c r="P150" i="7"/>
  <c r="J22" i="7"/>
  <c r="P22" i="7" s="1"/>
  <c r="P21" i="7" s="1"/>
  <c r="E21" i="7" s="1"/>
  <c r="G21" i="7" s="1"/>
  <c r="H21" i="7" s="1"/>
  <c r="P86" i="7"/>
  <c r="G132" i="7"/>
  <c r="H132" i="7" s="1"/>
  <c r="E31" i="6"/>
  <c r="E30" i="6" s="1"/>
  <c r="D5" i="7"/>
  <c r="P178" i="7"/>
  <c r="P184" i="7"/>
  <c r="E184" i="7" s="1"/>
  <c r="G184" i="7" s="1"/>
  <c r="H184" i="7" s="1"/>
  <c r="J24" i="7"/>
  <c r="P24" i="7" s="1"/>
  <c r="E36" i="7"/>
  <c r="E35" i="7" s="1"/>
  <c r="G35" i="7" s="1"/>
  <c r="H35" i="7" s="1"/>
  <c r="E151" i="7"/>
  <c r="E150" i="7" s="1"/>
  <c r="G150" i="7" s="1"/>
  <c r="H150" i="7" s="1"/>
  <c r="P208" i="7"/>
  <c r="E67" i="7"/>
  <c r="G67" i="7" s="1"/>
  <c r="H67" i="7" s="1"/>
  <c r="P199" i="7"/>
  <c r="E24" i="6"/>
  <c r="G25" i="6"/>
  <c r="H25" i="6" s="1"/>
  <c r="P325" i="7"/>
  <c r="E86" i="6"/>
  <c r="E83" i="6" s="1"/>
  <c r="E82" i="6" s="1"/>
  <c r="E34" i="6"/>
  <c r="G51" i="6"/>
  <c r="H51" i="6" s="1"/>
  <c r="E50" i="6"/>
  <c r="G50" i="6" s="1"/>
  <c r="H50" i="6" s="1"/>
  <c r="E178" i="7"/>
  <c r="G178" i="7" s="1"/>
  <c r="H178" i="7" s="1"/>
  <c r="G179" i="7"/>
  <c r="H179" i="7" s="1"/>
  <c r="P189" i="7"/>
  <c r="P35" i="7"/>
  <c r="P64" i="6"/>
  <c r="E64" i="6" s="1"/>
  <c r="P50" i="6"/>
  <c r="J27" i="7"/>
  <c r="J28" i="7" s="1"/>
  <c r="P28" i="7" s="1"/>
  <c r="P104" i="7"/>
  <c r="E104" i="7" s="1"/>
  <c r="G104" i="7" s="1"/>
  <c r="H104" i="7" s="1"/>
  <c r="P121" i="7"/>
  <c r="E121" i="7" s="1"/>
  <c r="G121" i="7" s="1"/>
  <c r="H121" i="7" s="1"/>
  <c r="G45" i="6"/>
  <c r="H45" i="6" s="1"/>
  <c r="G68" i="6"/>
  <c r="H68" i="6" s="1"/>
  <c r="G37" i="6"/>
  <c r="H37" i="6" s="1"/>
  <c r="G79" i="6"/>
  <c r="H79" i="6" s="1"/>
  <c r="G17" i="6"/>
  <c r="H17" i="6" s="1"/>
  <c r="P8" i="6"/>
  <c r="P7" i="6" s="1"/>
  <c r="G54" i="6"/>
  <c r="H54" i="6" s="1"/>
  <c r="E122" i="7"/>
  <c r="G122" i="7" s="1"/>
  <c r="H122" i="7" s="1"/>
  <c r="G160" i="7"/>
  <c r="H160" i="7" s="1"/>
  <c r="E217" i="7"/>
  <c r="G217" i="7" s="1"/>
  <c r="G330" i="7"/>
  <c r="H330" i="7" s="1"/>
  <c r="G334" i="7"/>
  <c r="E115" i="7"/>
  <c r="G115" i="7" s="1"/>
  <c r="H115" i="7" s="1"/>
  <c r="E118" i="7"/>
  <c r="G118" i="7" s="1"/>
  <c r="H118" i="7" s="1"/>
  <c r="G181" i="7"/>
  <c r="H181" i="7" s="1"/>
  <c r="G176" i="7"/>
  <c r="E167" i="7"/>
  <c r="G167" i="7" s="1"/>
  <c r="H167" i="7" s="1"/>
  <c r="E108" i="7"/>
  <c r="G108" i="7" s="1"/>
  <c r="H108" i="7" s="1"/>
  <c r="P34" i="6"/>
  <c r="G42" i="6"/>
  <c r="H42" i="6" s="1"/>
  <c r="G196" i="7"/>
  <c r="E87" i="7"/>
  <c r="P49" i="7"/>
  <c r="E59" i="7"/>
  <c r="G59" i="7" s="1"/>
  <c r="H59" i="7" s="1"/>
  <c r="G146" i="7"/>
  <c r="H146" i="7" s="1"/>
  <c r="E13" i="7"/>
  <c r="G13" i="7" s="1"/>
  <c r="H13" i="7" s="1"/>
  <c r="E91" i="7"/>
  <c r="G91" i="7" s="1"/>
  <c r="H91" i="7" s="1"/>
  <c r="E29" i="7"/>
  <c r="G29" i="7" s="1"/>
  <c r="H29" i="7" s="1"/>
  <c r="E75" i="7"/>
  <c r="G75" i="7" s="1"/>
  <c r="H75" i="7" s="1"/>
  <c r="E78" i="7"/>
  <c r="G78" i="7" s="1"/>
  <c r="H78" i="7" s="1"/>
  <c r="G79" i="7"/>
  <c r="H79" i="7" s="1"/>
  <c r="G50" i="7"/>
  <c r="H50" i="7" s="1"/>
  <c r="G8" i="7"/>
  <c r="H8" i="7" s="1"/>
  <c r="G9" i="6"/>
  <c r="H9" i="6" s="1"/>
  <c r="E8" i="6"/>
  <c r="P224" i="7"/>
  <c r="E225" i="7"/>
  <c r="G34" i="6"/>
  <c r="H34" i="6" s="1"/>
  <c r="P220" i="7"/>
  <c r="E221" i="7"/>
  <c r="G190" i="7"/>
  <c r="H190" i="7" s="1"/>
  <c r="E189" i="7"/>
  <c r="G189" i="7" s="1"/>
  <c r="H189" i="7" s="1"/>
  <c r="G185" i="7"/>
  <c r="H185" i="7" s="1"/>
  <c r="E52" i="7"/>
  <c r="G52" i="7" s="1"/>
  <c r="H52" i="7" s="1"/>
  <c r="G200" i="7"/>
  <c r="H200" i="7" s="1"/>
  <c r="E199" i="7"/>
  <c r="G199" i="7" s="1"/>
  <c r="H199" i="7" s="1"/>
  <c r="E325" i="7"/>
  <c r="G325" i="7" s="1"/>
  <c r="H325" i="7" s="1"/>
  <c r="G326" i="7"/>
  <c r="H326" i="7" s="1"/>
  <c r="J25" i="7" l="1"/>
  <c r="P25" i="7" s="1"/>
  <c r="J26" i="7" s="1"/>
  <c r="P26" i="7" s="1"/>
  <c r="E208" i="7"/>
  <c r="G208" i="7" s="1"/>
  <c r="H208" i="7" s="1"/>
  <c r="G83" i="6"/>
  <c r="G36" i="7"/>
  <c r="H36" i="7" s="1"/>
  <c r="G31" i="6"/>
  <c r="H31" i="6" s="1"/>
  <c r="G86" i="6"/>
  <c r="H86" i="6" s="1"/>
  <c r="P63" i="6"/>
  <c r="P85" i="7"/>
  <c r="G151" i="7"/>
  <c r="H151" i="7" s="1"/>
  <c r="P27" i="7"/>
  <c r="G24" i="6"/>
  <c r="H24" i="6" s="1"/>
  <c r="E23" i="6"/>
  <c r="G23" i="6" s="1"/>
  <c r="H23" i="6" s="1"/>
  <c r="E33" i="6"/>
  <c r="G33" i="6" s="1"/>
  <c r="H33" i="6" s="1"/>
  <c r="P33" i="6"/>
  <c r="P6" i="6" s="1"/>
  <c r="G78" i="6"/>
  <c r="H78" i="6" s="1"/>
  <c r="E77" i="6"/>
  <c r="G77" i="6" s="1"/>
  <c r="H77" i="6" s="1"/>
  <c r="E86" i="7"/>
  <c r="G87" i="7"/>
  <c r="H87" i="7" s="1"/>
  <c r="E224" i="7"/>
  <c r="G224" i="7" s="1"/>
  <c r="H224" i="7" s="1"/>
  <c r="G225" i="7"/>
  <c r="H225" i="7" s="1"/>
  <c r="G64" i="6"/>
  <c r="H64" i="6" s="1"/>
  <c r="E63" i="6"/>
  <c r="G63" i="6" s="1"/>
  <c r="H63" i="6" s="1"/>
  <c r="G82" i="6"/>
  <c r="H82" i="6" s="1"/>
  <c r="H83" i="6"/>
  <c r="G30" i="6"/>
  <c r="H30" i="6" s="1"/>
  <c r="E29" i="6"/>
  <c r="G29" i="6" s="1"/>
  <c r="H29" i="6" s="1"/>
  <c r="E220" i="7"/>
  <c r="G220" i="7" s="1"/>
  <c r="H220" i="7" s="1"/>
  <c r="G221" i="7"/>
  <c r="H221" i="7" s="1"/>
  <c r="E7" i="6"/>
  <c r="G8" i="6"/>
  <c r="H8" i="6" s="1"/>
  <c r="E49" i="7"/>
  <c r="G49" i="7" s="1"/>
  <c r="H49" i="7" s="1"/>
  <c r="P23" i="7" l="1"/>
  <c r="E6" i="6"/>
  <c r="G6" i="6" s="1"/>
  <c r="H6" i="6" s="1"/>
  <c r="G86" i="7"/>
  <c r="H86" i="7" s="1"/>
  <c r="E85" i="7"/>
  <c r="G85" i="7" s="1"/>
  <c r="H85" i="7" s="1"/>
  <c r="G7" i="6"/>
  <c r="H7" i="6" s="1"/>
  <c r="E23" i="7"/>
  <c r="P7" i="7"/>
  <c r="P6" i="7" s="1"/>
  <c r="P5" i="7" s="1"/>
  <c r="G23" i="7" l="1"/>
  <c r="H23" i="7" s="1"/>
  <c r="E7" i="7"/>
  <c r="E6" i="7" s="1"/>
  <c r="E5" i="7" s="1"/>
  <c r="G7" i="7" l="1"/>
  <c r="H7" i="7" s="1"/>
  <c r="G6" i="7" l="1"/>
  <c r="H6" i="7" s="1"/>
  <c r="G5" i="7"/>
  <c r="H5" i="7" s="1"/>
</calcChain>
</file>

<file path=xl/sharedStrings.xml><?xml version="1.0" encoding="utf-8"?>
<sst xmlns="http://schemas.openxmlformats.org/spreadsheetml/2006/main" count="2366" uniqueCount="490">
  <si>
    <t>장애인의날행사비 5,000천원+바오로교실기능보강 4,000천원</t>
  </si>
  <si>
    <t>제2조 1. 세입ㆍ세출의 명세는 세입ㆍ세출 예산서와 같다.</t>
  </si>
  <si>
    <t>성무활동비 및 미사예물(사제)</t>
  </si>
  <si>
    <t>동자동 임대수입(1층,지하층)</t>
  </si>
  <si>
    <t>카사지센 사업비 지원(자부담)</t>
  </si>
  <si>
    <t>온라인모금(해피빈, 신한아름인)</t>
  </si>
  <si>
    <t xml:space="preserve">2012년 11월 집행액(C)
</t>
  </si>
  <si>
    <t>기획사업(가톨릭사회복지운영지표)</t>
  </si>
  <si>
    <t xml:space="preserve">3. 세출의 내용은 다음과 같다. </t>
  </si>
  <si>
    <t>회의비</t>
  </si>
  <si>
    <t>원</t>
  </si>
  <si>
    <t>시설비</t>
  </si>
  <si>
    <t>업무</t>
  </si>
  <si>
    <t>식</t>
  </si>
  <si>
    <t>월</t>
  </si>
  <si>
    <t>조성비</t>
  </si>
  <si>
    <t>=</t>
  </si>
  <si>
    <t>×</t>
  </si>
  <si>
    <t>항</t>
  </si>
  <si>
    <t>목</t>
  </si>
  <si>
    <t>후원금</t>
  </si>
  <si>
    <t>재산</t>
  </si>
  <si>
    <t>대</t>
  </si>
  <si>
    <t>합계</t>
  </si>
  <si>
    <t>회</t>
  </si>
  <si>
    <t>관</t>
  </si>
  <si>
    <t>수입</t>
  </si>
  <si>
    <t>근속</t>
  </si>
  <si>
    <t>전입금</t>
  </si>
  <si>
    <t>기본</t>
  </si>
  <si>
    <t>사무비</t>
  </si>
  <si>
    <t>인건비</t>
  </si>
  <si>
    <t>급여</t>
  </si>
  <si>
    <t>잡수입</t>
  </si>
  <si>
    <t>잡지출</t>
  </si>
  <si>
    <t>지정</t>
  </si>
  <si>
    <t xml:space="preserve"> =</t>
  </si>
  <si>
    <t>비지정</t>
  </si>
  <si>
    <t>예비비</t>
  </si>
  <si>
    <t>x</t>
  </si>
  <si>
    <t>소계</t>
  </si>
  <si>
    <t>명</t>
  </si>
  <si>
    <t xml:space="preserve"> </t>
  </si>
  <si>
    <t>급식비</t>
  </si>
  <si>
    <t>CMS</t>
  </si>
  <si>
    <t>이월금</t>
  </si>
  <si>
    <t>비율</t>
  </si>
  <si>
    <t>금액</t>
  </si>
  <si>
    <t>곳</t>
  </si>
  <si>
    <t>/</t>
  </si>
  <si>
    <t>직책</t>
  </si>
  <si>
    <t>추진비</t>
  </si>
  <si>
    <t>전출금</t>
  </si>
  <si>
    <t>차량비</t>
  </si>
  <si>
    <t>수당</t>
  </si>
  <si>
    <t>반환금</t>
  </si>
  <si>
    <t>계</t>
  </si>
  <si>
    <t>총계</t>
  </si>
  <si>
    <t>천원</t>
  </si>
  <si>
    <t>여비</t>
  </si>
  <si>
    <t>직무</t>
  </si>
  <si>
    <t>운영비</t>
  </si>
  <si>
    <t>본봉</t>
  </si>
  <si>
    <t>사업비</t>
  </si>
  <si>
    <t>법정</t>
  </si>
  <si>
    <t>분기</t>
  </si>
  <si>
    <t xml:space="preserve">  </t>
  </si>
  <si>
    <t>부</t>
  </si>
  <si>
    <t>재산수입</t>
  </si>
  <si>
    <t>차량유지비</t>
  </si>
  <si>
    <t>기타추진비</t>
  </si>
  <si>
    <t>출판사업</t>
  </si>
  <si>
    <t>시설전출금</t>
  </si>
  <si>
    <t>교육사업</t>
  </si>
  <si>
    <t>총  계</t>
  </si>
  <si>
    <t>법인 행사비</t>
  </si>
  <si>
    <t>교구지원금</t>
  </si>
  <si>
    <t>이사회 회의비</t>
  </si>
  <si>
    <t>인터넷사용료</t>
  </si>
  <si>
    <t>복지사업</t>
  </si>
  <si>
    <t>기타지원금</t>
  </si>
  <si>
    <t>본당지원금</t>
  </si>
  <si>
    <t>디딤자리</t>
  </si>
  <si>
    <t>모금사업</t>
  </si>
  <si>
    <t>기타 시설비</t>
  </si>
  <si>
    <t>1) 재산수입</t>
  </si>
  <si>
    <t>보미나어린이집</t>
  </si>
  <si>
    <t>선교200주년</t>
  </si>
  <si>
    <t>사업평가회</t>
  </si>
  <si>
    <t>소  계</t>
  </si>
  <si>
    <t>증감(B-A)</t>
  </si>
  <si>
    <t>재난재해</t>
  </si>
  <si>
    <t>지로모금사업비</t>
  </si>
  <si>
    <t>諸유지보수비</t>
  </si>
  <si>
    <t>제세공과금</t>
  </si>
  <si>
    <t xml:space="preserve">제1조 </t>
  </si>
  <si>
    <t>혼배기부사업비</t>
  </si>
  <si>
    <t>세실리아장학금</t>
  </si>
  <si>
    <t>본당모금사업</t>
  </si>
  <si>
    <t>종사자
교육비</t>
  </si>
  <si>
    <t>재해복구비</t>
  </si>
  <si>
    <t>지정후원이월금</t>
  </si>
  <si>
    <t>전례준비비</t>
  </si>
  <si>
    <t>성모영보장학회</t>
  </si>
  <si>
    <t>장학금 지급</t>
  </si>
  <si>
    <t>기타잡수입</t>
  </si>
  <si>
    <t>성동노인복지관</t>
  </si>
  <si>
    <t>원당어린이집</t>
  </si>
  <si>
    <t>교구보조금</t>
  </si>
  <si>
    <t>사업관리</t>
  </si>
  <si>
    <t>대외협력사업</t>
  </si>
  <si>
    <t>기관운영비</t>
  </si>
  <si>
    <t>홍보출판</t>
  </si>
  <si>
    <t>해뜨락어린이집</t>
  </si>
  <si>
    <t>6) 상환금</t>
  </si>
  <si>
    <t>보조금수입</t>
  </si>
  <si>
    <t>교육사업수입</t>
  </si>
  <si>
    <t>산재보험</t>
  </si>
  <si>
    <t>기타수수료</t>
  </si>
  <si>
    <t>지정후원예비비</t>
  </si>
  <si>
    <t>국민연금</t>
  </si>
  <si>
    <t>5) 후원금</t>
  </si>
  <si>
    <t>요안나장학회</t>
  </si>
  <si>
    <t>지정후원금</t>
  </si>
  <si>
    <t>한빛어린이집</t>
  </si>
  <si>
    <t>기타예비비</t>
  </si>
  <si>
    <t>법인재산관리비</t>
  </si>
  <si>
    <t>특별지원사업</t>
  </si>
  <si>
    <t>한마음지원금</t>
  </si>
  <si>
    <t>도곡어린이집</t>
  </si>
  <si>
    <t>공공요금</t>
  </si>
  <si>
    <t>유락종합복지관</t>
  </si>
  <si>
    <t>예금이자수입</t>
  </si>
  <si>
    <t>말가리다장학회</t>
  </si>
  <si>
    <t>임대수입</t>
  </si>
  <si>
    <t>정근수당</t>
  </si>
  <si>
    <t>후원자관리</t>
  </si>
  <si>
    <t>모금관리</t>
  </si>
  <si>
    <t>우편물발송비</t>
  </si>
  <si>
    <t>자산취득비</t>
  </si>
  <si>
    <t>운영위원회의</t>
  </si>
  <si>
    <t>목동어린이집</t>
  </si>
  <si>
    <t>5) 잡지출</t>
  </si>
  <si>
    <t>장학금지급</t>
  </si>
  <si>
    <t>연화어린이집</t>
  </si>
  <si>
    <t xml:space="preserve">제4조 </t>
  </si>
  <si>
    <t>교육자문위원회</t>
  </si>
  <si>
    <t>고용보험</t>
  </si>
  <si>
    <t>마천어린이집</t>
  </si>
  <si>
    <t>지로후원</t>
  </si>
  <si>
    <t>재산세 등</t>
  </si>
  <si>
    <t>마음자리</t>
  </si>
  <si>
    <t>전문가 자문비</t>
  </si>
  <si>
    <t>소모품비</t>
  </si>
  <si>
    <t>2) 사업수입</t>
  </si>
  <si>
    <t>지역사회모금</t>
  </si>
  <si>
    <t>강서푸드마켓</t>
  </si>
  <si>
    <t>금전출납</t>
  </si>
  <si>
    <t>송화어린이집</t>
  </si>
  <si>
    <t>1) 사무비</t>
  </si>
  <si>
    <t>해그린어린이집</t>
  </si>
  <si>
    <t>자부담이월금</t>
  </si>
  <si>
    <t>지원사업</t>
  </si>
  <si>
    <t>금천노인복지관</t>
  </si>
  <si>
    <t>시설장비유지비</t>
  </si>
  <si>
    <t>사업수입</t>
  </si>
  <si>
    <t>고덕양로원</t>
  </si>
  <si>
    <t>퇴직연금</t>
  </si>
  <si>
    <t>비율(%)</t>
  </si>
  <si>
    <t>기타보조금수입</t>
  </si>
  <si>
    <t>왕십리성당데이</t>
  </si>
  <si>
    <t>방배어린이집</t>
  </si>
  <si>
    <t>동작종합복지관</t>
  </si>
  <si>
    <t>3) 사업비</t>
  </si>
  <si>
    <t>재가특별지원</t>
  </si>
  <si>
    <t>요양보험</t>
  </si>
  <si>
    <t>상계동성당데이</t>
  </si>
  <si>
    <t>4) 전입금</t>
  </si>
  <si>
    <t>햇빛자리</t>
  </si>
  <si>
    <t>자기계발비</t>
  </si>
  <si>
    <t>본당신자교육</t>
  </si>
  <si>
    <t>차량유류대</t>
  </si>
  <si>
    <t>건강보험</t>
  </si>
  <si>
    <t>기타재산수입</t>
  </si>
  <si>
    <t>직원 경조사비</t>
  </si>
  <si>
    <t>고척동성당데이</t>
  </si>
  <si>
    <t>법인세환급금</t>
  </si>
  <si>
    <t>직책보조비</t>
  </si>
  <si>
    <t>공모사업지원금</t>
  </si>
  <si>
    <t>성지보호작업장</t>
  </si>
  <si>
    <t>3) 보조금</t>
  </si>
  <si>
    <t xml:space="preserve">제5조 </t>
  </si>
  <si>
    <t>비둘기주간보호</t>
  </si>
  <si>
    <t>신당종합복지관</t>
  </si>
  <si>
    <t>한가족장학회</t>
  </si>
  <si>
    <t>후원자통합관리</t>
  </si>
  <si>
    <t>은도어린이집</t>
  </si>
  <si>
    <t>기타운영비</t>
  </si>
  <si>
    <t>기말수당</t>
  </si>
  <si>
    <t>정기업무점검</t>
  </si>
  <si>
    <t>희망의집</t>
  </si>
  <si>
    <t>서리풀주간보호</t>
  </si>
  <si>
    <t>교정사목지원</t>
  </si>
  <si>
    <t>홍보물 제작</t>
  </si>
  <si>
    <t>한빛종합복지관</t>
  </si>
  <si>
    <t>시설지정기탁</t>
  </si>
  <si>
    <t>홈페이지 관리</t>
  </si>
  <si>
    <t>다향공동생활</t>
  </si>
  <si>
    <t>천호동성당데이</t>
  </si>
  <si>
    <t>CMS관리비</t>
  </si>
  <si>
    <t>상계종합복지관</t>
  </si>
  <si>
    <t>성가정입양원</t>
  </si>
  <si>
    <t>고충처리위원회</t>
  </si>
  <si>
    <t>갈현동성당데이</t>
  </si>
  <si>
    <t>중곡종합복지관</t>
  </si>
  <si>
    <t>기타후생경비</t>
  </si>
  <si>
    <t>출장 여비</t>
  </si>
  <si>
    <t>한국카리타스</t>
  </si>
  <si>
    <t>사제공제회비</t>
  </si>
  <si>
    <t>6) 이월금</t>
  </si>
  <si>
    <t>우리들의공부방</t>
  </si>
  <si>
    <t>연구기획사업</t>
  </si>
  <si>
    <t>등록단체지원금</t>
  </si>
  <si>
    <t>신망애공동생활</t>
  </si>
  <si>
    <t>다사랑공동생활</t>
  </si>
  <si>
    <t>혜화동데이케어</t>
  </si>
  <si>
    <t>및 기타</t>
  </si>
  <si>
    <t>구파발성당데이</t>
  </si>
  <si>
    <t>신당동성당데이</t>
  </si>
  <si>
    <t>홍보사업</t>
  </si>
  <si>
    <t>고액후원자관리</t>
  </si>
  <si>
    <t>우리집공동체</t>
  </si>
  <si>
    <t>차년도이월금</t>
  </si>
  <si>
    <t>계좌입금 후원</t>
  </si>
  <si>
    <t>소라네공동생활</t>
  </si>
  <si>
    <t>신망애의집</t>
  </si>
  <si>
    <t>모금자문위원회</t>
  </si>
  <si>
    <t>대외협력
사업</t>
  </si>
  <si>
    <t>방송모금</t>
  </si>
  <si>
    <t>연희네공동생활</t>
  </si>
  <si>
    <t>자동차보험모금</t>
  </si>
  <si>
    <t>연구사업</t>
  </si>
  <si>
    <t>홍보대사관리</t>
  </si>
  <si>
    <t>모금홍보동영상</t>
  </si>
  <si>
    <t>해뜨는집</t>
  </si>
  <si>
    <t>야근 식대</t>
  </si>
  <si>
    <t>장학사업</t>
  </si>
  <si>
    <t>요셉의원</t>
  </si>
  <si>
    <t>물품후원탁송료</t>
  </si>
  <si>
    <t>두레네공동생활</t>
  </si>
  <si>
    <t>금호동성당데이</t>
  </si>
  <si>
    <t>1.  세 입</t>
  </si>
  <si>
    <t>행운동성당데이</t>
  </si>
  <si>
    <t>2.  세 출</t>
  </si>
  <si>
    <t>일반모금</t>
  </si>
  <si>
    <t>루치아공동생활</t>
  </si>
  <si>
    <t>서울주보 홍보</t>
  </si>
  <si>
    <t>본당방문모금</t>
  </si>
  <si>
    <t>사랑손주간보호</t>
  </si>
  <si>
    <t>공모지원사업</t>
  </si>
  <si>
    <t>세출경비가 부족할 경우에는 사회복지법인 및 사회복지시설 재무회계규칙 제 16조에 의거하여 예산을 전용할 수 있다.</t>
  </si>
  <si>
    <t>국가 또는 지자체로부터 교부된 보조금 및 수익자 부담경비, 후원금 등은 추가경정예산 성립 이전에 사용할 수 있으며</t>
  </si>
  <si>
    <t>성지주일(사순)</t>
  </si>
  <si>
    <t>강일성모노인요양</t>
  </si>
  <si>
    <t>사회적기업진흥원 사업</t>
  </si>
  <si>
    <t>로사리아공동생활</t>
  </si>
  <si>
    <t>꿈손단기보호시설</t>
  </si>
  <si>
    <t>사회복지사업 지원금</t>
  </si>
  <si>
    <t>(단위 : 천원)</t>
  </si>
  <si>
    <t>구로구육아종합지원센터</t>
  </si>
  <si>
    <t>본당사회
복지사업</t>
  </si>
  <si>
    <t xml:space="preserve">선종봉사부 반환금 </t>
  </si>
  <si>
    <t>양천어르신요양센터</t>
  </si>
  <si>
    <t>신림성모성당데이</t>
  </si>
  <si>
    <t xml:space="preserve"> - 메뉴얼제작비</t>
  </si>
  <si>
    <t>바오로교실주간보호</t>
  </si>
  <si>
    <t>화곡성모공동생활</t>
  </si>
  <si>
    <t>보금자리공동생활</t>
  </si>
  <si>
    <t>시흥4동성당데이</t>
  </si>
  <si>
    <t>특별수당(설,추석)</t>
  </si>
  <si>
    <t>바보의나눔 지원금</t>
  </si>
  <si>
    <t>혼배기부 축복미</t>
  </si>
  <si>
    <t xml:space="preserve"> - 실무자회의비외</t>
  </si>
  <si>
    <t>임대료 지원(본회)</t>
  </si>
  <si>
    <t>헬렌켈러주간보호</t>
  </si>
  <si>
    <t>프란치스코어린이집</t>
  </si>
  <si>
    <t>CS노인통합
사례관리</t>
  </si>
  <si>
    <t>종부세 및 대부료</t>
  </si>
  <si>
    <t>회장 직책보조비</t>
  </si>
  <si>
    <t>화곡본동성당데이</t>
  </si>
  <si>
    <t>등촌7종합복지관</t>
  </si>
  <si>
    <t>헬렌켈러공동생활2</t>
  </si>
  <si>
    <t>신풍오피스텔 임대</t>
  </si>
  <si>
    <t>서로함께(청담)</t>
  </si>
  <si>
    <t>한우리보호작업장</t>
  </si>
  <si>
    <t>사업계획 및 평가</t>
  </si>
  <si>
    <t>양천데이케어센터</t>
  </si>
  <si>
    <t>한우리정보문화센터</t>
  </si>
  <si>
    <t>사례집 제작 및 배포</t>
  </si>
  <si>
    <t>장학기금
이자수입</t>
  </si>
  <si>
    <t>한끼100원모금</t>
  </si>
  <si>
    <t>모범본당 운영지원</t>
  </si>
  <si>
    <t>본당 사업 지원금</t>
  </si>
  <si>
    <t>본당사회복지활동지원</t>
  </si>
  <si>
    <t>회계감사및 세무조정료</t>
  </si>
  <si>
    <t>비지정후원 예비비</t>
  </si>
  <si>
    <t>시설본당 공동사업지원</t>
  </si>
  <si>
    <t>운영위원 회의비</t>
  </si>
  <si>
    <t>꿈자람터장애인주간</t>
  </si>
  <si>
    <t>경동제약지정후원금</t>
  </si>
  <si>
    <t>사업설명회 및 심사</t>
  </si>
  <si>
    <t>수용비 및
수수료</t>
  </si>
  <si>
    <t>사순절/대림절 모금</t>
  </si>
  <si>
    <t xml:space="preserve"> - 장소 대관비</t>
  </si>
  <si>
    <t>소외계층 긴급지원</t>
  </si>
  <si>
    <t>사순대림 저금통</t>
  </si>
  <si>
    <t>지정기탁시설지원 등</t>
  </si>
  <si>
    <t>&lt;수탁종료예정&gt;</t>
  </si>
  <si>
    <t>사업수행본당 평가회</t>
  </si>
  <si>
    <t xml:space="preserve"> - 기타 진행비</t>
  </si>
  <si>
    <t>직원 회의비 등</t>
  </si>
  <si>
    <t>지정후원 차년도이월금</t>
  </si>
  <si>
    <t>후원관리프로그램</t>
  </si>
  <si>
    <t>장애인주일 미사</t>
  </si>
  <si>
    <t>베들레헴어린이집</t>
  </si>
  <si>
    <t>중구장애인복지관</t>
  </si>
  <si>
    <t>한국사회적기업진흥원</t>
  </si>
  <si>
    <t>운영위원회회의비</t>
  </si>
  <si>
    <t>연차보고서 발간</t>
  </si>
  <si>
    <t>시설장비
유지비</t>
  </si>
  <si>
    <t>사업수행본당 지원</t>
  </si>
  <si>
    <t>한빛장애인주간보호</t>
  </si>
  <si>
    <t>8) 예비비 및 기타</t>
  </si>
  <si>
    <t>사회보험
부담금</t>
  </si>
  <si>
    <t>비지정후원이월금</t>
  </si>
  <si>
    <t>2) 재산조성비</t>
  </si>
  <si>
    <t>예비비
및 기타</t>
  </si>
  <si>
    <t>7) 시설전출금</t>
  </si>
  <si>
    <t>동화나라어린이집</t>
  </si>
  <si>
    <t>4) 과년도지출</t>
  </si>
  <si>
    <t>돌코리아지정후원금</t>
  </si>
  <si>
    <t>돌코리아 지정기탁사업</t>
  </si>
  <si>
    <t>장학사업
지정후원금</t>
  </si>
  <si>
    <t>한마음한몸
지정후원금</t>
  </si>
  <si>
    <t>지정기탁지원사업</t>
  </si>
  <si>
    <t>서초3단지어린이집</t>
  </si>
  <si>
    <t>사순절 저금통(개인)</t>
  </si>
  <si>
    <t xml:space="preserve">동작노인복지관 </t>
  </si>
  <si>
    <t>긴급재난 직접지원비</t>
  </si>
  <si>
    <t>비둘기직업적응훈련시설</t>
  </si>
  <si>
    <t>대림절 저금통(개인)</t>
  </si>
  <si>
    <t>사랑손직업적응훈련시설</t>
  </si>
  <si>
    <t>경동제약 지정기탁사업</t>
  </si>
  <si>
    <t>재난재해
사업비</t>
  </si>
  <si>
    <t>자선주일(대림)</t>
  </si>
  <si>
    <t>사회사목국 연계</t>
  </si>
  <si>
    <t>장애인고용장려금</t>
  </si>
  <si>
    <t>시설인사위원회 회의비</t>
  </si>
  <si>
    <t>지역사회모금사업</t>
  </si>
  <si>
    <t>기타 소송경비 등</t>
  </si>
  <si>
    <t>바오로교실작업장</t>
  </si>
  <si>
    <t>시설전출금
(후원금)</t>
  </si>
  <si>
    <t>성빈센트환경마을</t>
  </si>
  <si>
    <t>성모(등촌)어린이집</t>
  </si>
  <si>
    <t>부회장 직책보조비</t>
  </si>
  <si>
    <t>내방자 긴급지원</t>
  </si>
  <si>
    <t>성가정노인복지관</t>
  </si>
  <si>
    <t>시설 수탁관리비 등</t>
  </si>
  <si>
    <t xml:space="preserve"> - 업무점검교통비</t>
  </si>
  <si>
    <t>나자로보호작업장</t>
  </si>
  <si>
    <t>화해의집 쉼자리</t>
  </si>
  <si>
    <t>덕계동 임대수입</t>
  </si>
  <si>
    <t>공모지원사업 운영비</t>
  </si>
  <si>
    <t>쌍문2동어린이집</t>
  </si>
  <si>
    <t>헬렌켈러단기거주</t>
  </si>
  <si>
    <t>한가족장학금 지정후원</t>
  </si>
  <si>
    <t>너울자리공동생활</t>
  </si>
  <si>
    <t>강서직업재활센터</t>
  </si>
  <si>
    <t>전기 · 전화요금</t>
  </si>
  <si>
    <t xml:space="preserve"> - 특별업무점검비</t>
  </si>
  <si>
    <t>옥수동아파트 임대수입</t>
  </si>
  <si>
    <t>하늘자리공동생활</t>
  </si>
  <si>
    <t>마로니에공동생활</t>
  </si>
  <si>
    <t>샛별지역아동센터</t>
  </si>
  <si>
    <t>헬렌켈러공동생활</t>
  </si>
  <si>
    <t>통합네트워크시스템 유지비</t>
  </si>
  <si>
    <t>사무실 컴퓨터및  비품구입</t>
  </si>
  <si>
    <t>기타재산수입 및 배당수입</t>
  </si>
  <si>
    <t>장학금지급(1~12월)</t>
  </si>
  <si>
    <t>온라인 모금 웹진 제작</t>
  </si>
  <si>
    <t xml:space="preserve">본당사회복지자문위원회 </t>
  </si>
  <si>
    <t>전자지급결제대행 수수료</t>
  </si>
  <si>
    <t>본당사회복지 공모지원사업</t>
  </si>
  <si>
    <t>온라인 홍보컨텐츠 구입</t>
  </si>
  <si>
    <t>선교200주년장학금 지정후원</t>
  </si>
  <si>
    <t>한끼100원나누기 사업비</t>
  </si>
  <si>
    <t>요안나장학사업 지정후원</t>
  </si>
  <si>
    <t xml:space="preserve"> - 점검단교육비및 평가회비</t>
  </si>
  <si>
    <t>서울대교구성당지정후원금</t>
  </si>
  <si>
    <t>예다움보듬이나눔이어린이집</t>
  </si>
  <si>
    <t>등기,평가, 중개수수료 등</t>
  </si>
  <si>
    <t>다과구입 등 기타회의비</t>
  </si>
  <si>
    <t>본당 자원봉사 
관리및 운영</t>
  </si>
  <si>
    <t>통신사 기지국 임대수입</t>
  </si>
  <si>
    <t>요안나장학기금 이자수입</t>
  </si>
  <si>
    <t>사회복지사목 시범본당 운영</t>
  </si>
  <si>
    <t>성모영보장학기금  이자수입</t>
  </si>
  <si>
    <t>사무실 및 교육실 임차료</t>
  </si>
  <si>
    <t>직영수탁시설방문 및 축하금</t>
  </si>
  <si>
    <t>성모영보장학사업 지정후원</t>
  </si>
  <si>
    <t>자동차세 및 자동차보험료</t>
  </si>
  <si>
    <t>특별수당(부활,휴가,성탄)</t>
  </si>
  <si>
    <t>희망의밥(바보 개인지정기탁)</t>
  </si>
  <si>
    <t>말가리다장학기금 이자수입</t>
  </si>
  <si>
    <t>비지정후원 차년도이월금</t>
  </si>
  <si>
    <t>기타관리비(신청서 제작 등)</t>
  </si>
  <si>
    <t>한국종교계사회복지협의회</t>
  </si>
  <si>
    <t>사업계획서, 보고서 발간</t>
  </si>
  <si>
    <t>2. 세입의 주요 재원은 다음과 같다.</t>
  </si>
  <si>
    <t>명일동성당지원금(성가정노인복지관지원)</t>
  </si>
  <si>
    <t>이는 차기 추가경정예산에 반영해야 한다.</t>
  </si>
  <si>
    <t>이주사목위원회 지원(베들레헴어린이집 지원)</t>
  </si>
  <si>
    <t>서울가톨릭사회복지회 2021년  세입·세출 예산</t>
    <phoneticPr fontId="6" type="noConversion"/>
  </si>
  <si>
    <t>인식개선사업</t>
    <phoneticPr fontId="6" type="noConversion"/>
  </si>
  <si>
    <t>계</t>
    <phoneticPr fontId="6" type="noConversion"/>
  </si>
  <si>
    <t>토론회</t>
    <phoneticPr fontId="6" type="noConversion"/>
  </si>
  <si>
    <t>온라인 콘텐츠제작</t>
    <phoneticPr fontId="6" type="noConversion"/>
  </si>
  <si>
    <t>자료집 제작</t>
    <phoneticPr fontId="6" type="noConversion"/>
  </si>
  <si>
    <t>홍보물 및 평가회의</t>
    <phoneticPr fontId="6" type="noConversion"/>
  </si>
  <si>
    <t>생명존중
문화만들기</t>
    <phoneticPr fontId="6" type="noConversion"/>
  </si>
  <si>
    <t>누림학교</t>
    <phoneticPr fontId="6" type="noConversion"/>
  </si>
  <si>
    <t>곳</t>
    <phoneticPr fontId="6" type="noConversion"/>
  </si>
  <si>
    <t>활동가교육</t>
    <phoneticPr fontId="6" type="noConversion"/>
  </si>
  <si>
    <t>사회조사</t>
    <phoneticPr fontId="6" type="noConversion"/>
  </si>
  <si>
    <t>성과공유회</t>
    <phoneticPr fontId="6" type="noConversion"/>
  </si>
  <si>
    <t>사례컨퍼런스 및 사례집제작</t>
    <phoneticPr fontId="6" type="noConversion"/>
  </si>
  <si>
    <t>계</t>
    <phoneticPr fontId="6" type="noConversion"/>
  </si>
  <si>
    <t>노숙인 야간순회</t>
    <phoneticPr fontId="6" type="noConversion"/>
  </si>
  <si>
    <t>취약계층지원사업</t>
    <phoneticPr fontId="6" type="noConversion"/>
  </si>
  <si>
    <t>동절기노숙인야간순회</t>
    <phoneticPr fontId="6" type="noConversion"/>
  </si>
  <si>
    <t>취약계층 주거비 지원</t>
    <phoneticPr fontId="6" type="noConversion"/>
  </si>
  <si>
    <t>취약계층 쌀 지원</t>
    <phoneticPr fontId="6" type="noConversion"/>
  </si>
  <si>
    <t>원</t>
    <phoneticPr fontId="6" type="noConversion"/>
  </si>
  <si>
    <t>사회복지시설</t>
    <phoneticPr fontId="6" type="noConversion"/>
  </si>
  <si>
    <t>보급형 영상 및 책자 제작</t>
    <phoneticPr fontId="6" type="noConversion"/>
  </si>
  <si>
    <t>강사비</t>
    <phoneticPr fontId="6" type="noConversion"/>
  </si>
  <si>
    <t>교구구입 등 기타진행비</t>
    <phoneticPr fontId="6" type="noConversion"/>
  </si>
  <si>
    <t>가톨릭에코
연대사업</t>
    <phoneticPr fontId="6" type="noConversion"/>
  </si>
  <si>
    <t>직원교육 및 연수(내외부)</t>
    <phoneticPr fontId="6" type="noConversion"/>
  </si>
  <si>
    <t>2020년한마음지원금 잔액반환</t>
    <phoneticPr fontId="6" type="noConversion"/>
  </si>
  <si>
    <t>교육자문위원회</t>
    <phoneticPr fontId="6" type="noConversion"/>
  </si>
  <si>
    <t>지역사회
보호사업</t>
    <phoneticPr fontId="6" type="noConversion"/>
  </si>
  <si>
    <t>신규</t>
    <phoneticPr fontId="6" type="noConversion"/>
  </si>
  <si>
    <t>본당사회</t>
    <phoneticPr fontId="6" type="noConversion"/>
  </si>
  <si>
    <t>2021년1차
추경예산(B)</t>
    <phoneticPr fontId="6" type="noConversion"/>
  </si>
  <si>
    <t>2021년
예산(A)</t>
    <phoneticPr fontId="6" type="noConversion"/>
  </si>
  <si>
    <r>
      <t>산출내역</t>
    </r>
    <r>
      <rPr>
        <sz val="10"/>
        <rFont val="맑은 고딕"/>
        <family val="3"/>
        <charset val="129"/>
      </rPr>
      <t>(단위: 원)</t>
    </r>
  </si>
  <si>
    <t xml:space="preserve">장애인의날행사 </t>
    <phoneticPr fontId="6" type="noConversion"/>
  </si>
  <si>
    <r>
      <t>산출내역</t>
    </r>
    <r>
      <rPr>
        <sz val="11"/>
        <rFont val="맑은 고딕"/>
        <family val="3"/>
        <charset val="129"/>
      </rPr>
      <t xml:space="preserve">(단위: 원) </t>
    </r>
  </si>
  <si>
    <t>기타후생비(장기근속포상 포함)</t>
    <phoneticPr fontId="6" type="noConversion"/>
  </si>
  <si>
    <t xml:space="preserve">직영수탁시설 근조기운영 </t>
    <phoneticPr fontId="6" type="noConversion"/>
  </si>
  <si>
    <t>사회복지회 사제 급여 지원금</t>
    <phoneticPr fontId="6" type="noConversion"/>
  </si>
  <si>
    <t>양초사업 대여금 상환 관련 수입</t>
    <phoneticPr fontId="6" type="noConversion"/>
  </si>
  <si>
    <t>신규</t>
    <phoneticPr fontId="6" type="noConversion"/>
  </si>
  <si>
    <t>2021년 제1차 추가경정 예산 총칙</t>
    <phoneticPr fontId="6" type="noConversion"/>
  </si>
  <si>
    <t>곳</t>
    <phoneticPr fontId="6" type="noConversion"/>
  </si>
  <si>
    <t>회</t>
    <phoneticPr fontId="6" type="noConversion"/>
  </si>
  <si>
    <t>카리타스정체성과정</t>
    <phoneticPr fontId="6" type="noConversion"/>
  </si>
  <si>
    <t>자기개발과정</t>
    <phoneticPr fontId="6" type="noConversion"/>
  </si>
  <si>
    <t>시설장연수</t>
    <phoneticPr fontId="6" type="noConversion"/>
  </si>
  <si>
    <t>동자동 임대수입(4층)</t>
    <phoneticPr fontId="6" type="noConversion"/>
  </si>
  <si>
    <t xml:space="preserve"> 카리타스정체성</t>
    <phoneticPr fontId="6" type="noConversion"/>
  </si>
  <si>
    <t xml:space="preserve"> 자기개발과정</t>
    <phoneticPr fontId="6" type="noConversion"/>
  </si>
  <si>
    <t xml:space="preserve"> 특별과정(가톨릭에코연대)</t>
    <phoneticPr fontId="6" type="noConversion"/>
  </si>
  <si>
    <t>구리아파트 임대수입</t>
    <phoneticPr fontId="6" type="noConversion"/>
  </si>
  <si>
    <t>후원금</t>
    <phoneticPr fontId="6" type="noConversion"/>
  </si>
  <si>
    <t>비지정</t>
    <phoneticPr fontId="6" type="noConversion"/>
  </si>
  <si>
    <t>장학회 후원금 모금</t>
    <phoneticPr fontId="6" type="noConversion"/>
  </si>
  <si>
    <t>회</t>
    <phoneticPr fontId="6" type="noConversion"/>
  </si>
  <si>
    <t>시범본당 운영지원</t>
    <phoneticPr fontId="6" type="noConversion"/>
  </si>
  <si>
    <t>원</t>
    <phoneticPr fontId="6" type="noConversion"/>
  </si>
  <si>
    <t>곳</t>
    <phoneticPr fontId="6" type="noConversion"/>
  </si>
  <si>
    <t>=</t>
    <phoneticPr fontId="6" type="noConversion"/>
  </si>
  <si>
    <t>2020년 법인세 환급</t>
    <phoneticPr fontId="6" type="noConversion"/>
  </si>
  <si>
    <t>장애인 부모 간담회 진행비</t>
    <phoneticPr fontId="6" type="noConversion"/>
  </si>
  <si>
    <t>사업비</t>
    <phoneticPr fontId="6" type="noConversion"/>
  </si>
  <si>
    <t>사회복지법인 서울가톨릭사회복지회의  2021년 예산(안) 세입 · 세출액은 각각 8,115,360천원이며</t>
    <phoneticPr fontId="6" type="noConversion"/>
  </si>
  <si>
    <t>2021년 예산 대비 2.9%  감소하였다.</t>
    <phoneticPr fontId="6" type="noConversion"/>
  </si>
  <si>
    <t>7) 잡수입</t>
    <phoneticPr fontId="6" type="noConversion"/>
  </si>
  <si>
    <t xml:space="preserve">
직영수탁
시설관리
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</si>
</sst>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1" formatCode="_-* #,##0_-;\-* #,##0_-;_-* &quot;-&quot;_-;_-@_-"/>
    <numFmt numFmtId="43" formatCode="_-* #,##0.00_-;\-* #,##0.00_-;_-* &quot;-&quot;??_-;_-@_-"/>
    <numFmt numFmtId="176" formatCode="#,##0_ "/>
    <numFmt numFmtId="177" formatCode="#,##0.0_ "/>
    <numFmt numFmtId="178" formatCode="#,##0.0"/>
    <numFmt numFmtId="179" formatCode="0.000%"/>
    <numFmt numFmtId="180" formatCode="0.0%"/>
  </numFmts>
  <fonts count="23">
    <font>
      <sz val="11"/>
      <color rgb="FF000000"/>
      <name val="맑은 고딕"/>
    </font>
    <font>
      <sz val="9"/>
      <color rgb="FF000000"/>
      <name val="굴림체"/>
      <family val="3"/>
      <charset val="129"/>
    </font>
    <font>
      <sz val="10"/>
      <color rgb="FF000000"/>
      <name val="맑은 고딕"/>
      <family val="3"/>
      <charset val="129"/>
    </font>
    <font>
      <sz val="12"/>
      <color rgb="FF000000"/>
      <name val="맑은 고딕"/>
      <family val="3"/>
      <charset val="129"/>
    </font>
    <font>
      <b/>
      <sz val="28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sz val="10"/>
      <name val="맑은 고딕"/>
      <family val="3"/>
      <charset val="129"/>
    </font>
    <font>
      <sz val="10"/>
      <name val="굴림체"/>
      <family val="3"/>
      <charset val="129"/>
    </font>
    <font>
      <b/>
      <sz val="18"/>
      <name val="굴림체"/>
      <family val="3"/>
      <charset val="129"/>
    </font>
    <font>
      <sz val="11"/>
      <name val="맑은 고딕"/>
      <family val="3"/>
      <charset val="129"/>
    </font>
    <font>
      <b/>
      <sz val="14"/>
      <name val="맑은 고딕"/>
      <family val="3"/>
      <charset val="129"/>
    </font>
    <font>
      <b/>
      <sz val="11"/>
      <name val="굴림체"/>
      <family val="3"/>
      <charset val="129"/>
    </font>
    <font>
      <b/>
      <sz val="12"/>
      <name val="맑은 고딕"/>
      <family val="3"/>
      <charset val="129"/>
    </font>
    <font>
      <sz val="9"/>
      <name val="맑은 고딕"/>
      <family val="3"/>
      <charset val="129"/>
    </font>
    <font>
      <b/>
      <sz val="10"/>
      <name val="맑은 고딕"/>
      <family val="3"/>
      <charset val="129"/>
    </font>
    <font>
      <b/>
      <sz val="11"/>
      <name val="맑은 고딕"/>
      <family val="3"/>
      <charset val="129"/>
    </font>
    <font>
      <sz val="12"/>
      <name val="맑은 고딕"/>
      <family val="3"/>
      <charset val="129"/>
    </font>
    <font>
      <b/>
      <sz val="9"/>
      <name val="맑은 고딕"/>
      <family val="3"/>
      <charset val="129"/>
    </font>
    <font>
      <b/>
      <sz val="10"/>
      <name val="굴림체"/>
      <family val="3"/>
      <charset val="129"/>
    </font>
    <font>
      <b/>
      <sz val="14"/>
      <name val="굴림체"/>
      <family val="3"/>
      <charset val="129"/>
    </font>
    <font>
      <b/>
      <sz val="7.5"/>
      <name val="굴림체"/>
      <family val="3"/>
      <charset val="129"/>
    </font>
    <font>
      <b/>
      <sz val="8"/>
      <name val="굴림체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99"/>
        <bgColor indexed="64"/>
      </patternFill>
    </fill>
  </fills>
  <borders count="74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/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 style="medium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double">
        <color auto="1"/>
      </bottom>
      <diagonal/>
    </border>
    <border>
      <left/>
      <right style="thin">
        <color auto="1"/>
      </right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medium">
        <color auto="1"/>
      </right>
      <top/>
      <bottom style="double">
        <color auto="1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double">
        <color auto="1"/>
      </bottom>
      <diagonal/>
    </border>
    <border>
      <left style="medium">
        <color auto="1"/>
      </left>
      <right style="medium">
        <color auto="1"/>
      </right>
      <top/>
      <bottom style="double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/>
      <top/>
      <bottom style="double">
        <color auto="1"/>
      </bottom>
      <diagonal/>
    </border>
    <border>
      <left/>
      <right/>
      <top style="medium">
        <color auto="1"/>
      </top>
      <bottom style="double">
        <color auto="1"/>
      </bottom>
      <diagonal/>
    </border>
    <border>
      <left/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medium">
        <color auto="1"/>
      </right>
      <top style="double">
        <color auto="1"/>
      </top>
      <bottom style="thin">
        <color auto="1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/>
      <right style="medium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/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/>
      <top/>
      <bottom style="double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/>
      <right style="thin">
        <color auto="1"/>
      </right>
      <top/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/>
      <diagonal/>
    </border>
    <border>
      <left style="thin">
        <color auto="1"/>
      </left>
      <right/>
      <top style="medium">
        <color auto="1"/>
      </top>
      <bottom/>
      <diagonal/>
    </border>
  </borders>
  <cellStyleXfs count="8">
    <xf numFmtId="0" fontId="0" fillId="0" borderId="0">
      <alignment vertical="center"/>
    </xf>
    <xf numFmtId="9" fontId="5" fillId="0" borderId="0">
      <alignment vertical="center"/>
    </xf>
    <xf numFmtId="41" fontId="5" fillId="0" borderId="0">
      <alignment vertical="center"/>
    </xf>
    <xf numFmtId="9" fontId="5" fillId="0" borderId="0">
      <alignment vertical="center"/>
    </xf>
    <xf numFmtId="41" fontId="5" fillId="0" borderId="0">
      <alignment vertical="center"/>
    </xf>
    <xf numFmtId="41" fontId="5" fillId="0" borderId="0">
      <alignment vertical="center"/>
    </xf>
    <xf numFmtId="0" fontId="1" fillId="0" borderId="0"/>
    <xf numFmtId="0" fontId="5" fillId="0" borderId="0">
      <alignment vertical="center"/>
    </xf>
  </cellStyleXfs>
  <cellXfs count="690">
    <xf numFmtId="0" fontId="0" fillId="0" borderId="0" xfId="0">
      <alignment vertical="center"/>
    </xf>
    <xf numFmtId="0" fontId="0" fillId="0" borderId="0" xfId="0" applyNumberFormat="1">
      <alignment vertical="center"/>
    </xf>
    <xf numFmtId="0" fontId="2" fillId="0" borderId="0" xfId="0" applyNumberFormat="1" applyFont="1" applyAlignment="1">
      <alignment horizontal="left" vertical="center"/>
    </xf>
    <xf numFmtId="0" fontId="3" fillId="0" borderId="0" xfId="0" applyNumberFormat="1" applyFont="1" applyAlignment="1">
      <alignment horizontal="left" vertical="center"/>
    </xf>
    <xf numFmtId="0" fontId="3" fillId="0" borderId="0" xfId="0" applyNumberFormat="1" applyFont="1">
      <alignment vertical="center"/>
    </xf>
    <xf numFmtId="0" fontId="3" fillId="0" borderId="0" xfId="0" applyNumberFormat="1" applyFont="1" applyBorder="1" applyAlignment="1">
      <alignment horizontal="left" vertical="center"/>
    </xf>
    <xf numFmtId="0" fontId="3" fillId="0" borderId="0" xfId="0" applyNumberFormat="1" applyFont="1" applyBorder="1">
      <alignment vertical="center"/>
    </xf>
    <xf numFmtId="0" fontId="0" fillId="0" borderId="0" xfId="0" applyNumberFormat="1" applyBorder="1">
      <alignment vertical="center"/>
    </xf>
    <xf numFmtId="0" fontId="2" fillId="0" borderId="0" xfId="0" applyNumberFormat="1" applyFont="1" applyBorder="1" applyAlignment="1">
      <alignment horizontal="left" vertical="center"/>
    </xf>
    <xf numFmtId="0" fontId="0" fillId="0" borderId="0" xfId="0" applyNumberFormat="1" applyFont="1" applyBorder="1" applyAlignment="1">
      <alignment horizontal="left" vertical="center"/>
    </xf>
    <xf numFmtId="0" fontId="3" fillId="0" borderId="0" xfId="0" applyNumberFormat="1" applyFont="1" applyBorder="1">
      <alignment vertical="center"/>
    </xf>
    <xf numFmtId="0" fontId="3" fillId="0" borderId="0" xfId="0" applyNumberFormat="1" applyFont="1" applyFill="1" applyBorder="1">
      <alignment vertical="center"/>
    </xf>
    <xf numFmtId="0" fontId="7" fillId="0" borderId="32" xfId="0" applyNumberFormat="1" applyFont="1" applyBorder="1">
      <alignment vertical="center"/>
    </xf>
    <xf numFmtId="41" fontId="7" fillId="0" borderId="28" xfId="4" applyNumberFormat="1" applyFont="1" applyBorder="1">
      <alignment vertical="center"/>
    </xf>
    <xf numFmtId="0" fontId="7" fillId="0" borderId="28" xfId="0" applyNumberFormat="1" applyFont="1" applyBorder="1">
      <alignment vertical="center"/>
    </xf>
    <xf numFmtId="0" fontId="8" fillId="0" borderId="28" xfId="0" applyNumberFormat="1" applyFont="1" applyBorder="1" applyAlignment="1">
      <alignment horizontal="center" vertical="center"/>
    </xf>
    <xf numFmtId="0" fontId="7" fillId="0" borderId="28" xfId="0" applyNumberFormat="1" applyFont="1" applyBorder="1" applyAlignment="1">
      <alignment horizontal="center" vertical="center"/>
    </xf>
    <xf numFmtId="0" fontId="7" fillId="0" borderId="28" xfId="0" quotePrefix="1" applyNumberFormat="1" applyFont="1" applyBorder="1" applyAlignment="1">
      <alignment horizontal="center" vertical="center"/>
    </xf>
    <xf numFmtId="0" fontId="7" fillId="0" borderId="24" xfId="0" applyNumberFormat="1" applyFont="1" applyBorder="1">
      <alignment vertical="center"/>
    </xf>
    <xf numFmtId="0" fontId="7" fillId="0" borderId="12" xfId="0" applyNumberFormat="1" applyFont="1" applyBorder="1" applyAlignment="1">
      <alignment horizontal="left" vertical="center"/>
    </xf>
    <xf numFmtId="0" fontId="7" fillId="0" borderId="31" xfId="0" applyNumberFormat="1" applyFont="1" applyBorder="1" applyAlignment="1">
      <alignment horizontal="left" vertical="center"/>
    </xf>
    <xf numFmtId="41" fontId="7" fillId="0" borderId="0" xfId="4" applyNumberFormat="1" applyFont="1" applyBorder="1">
      <alignment vertical="center"/>
    </xf>
    <xf numFmtId="0" fontId="7" fillId="0" borderId="0" xfId="0" applyNumberFormat="1" applyFont="1" applyBorder="1">
      <alignment vertical="center"/>
    </xf>
    <xf numFmtId="0" fontId="8" fillId="0" borderId="0" xfId="0" applyNumberFormat="1" applyFont="1" applyBorder="1" applyAlignment="1">
      <alignment horizontal="center" vertical="center"/>
    </xf>
    <xf numFmtId="0" fontId="7" fillId="0" borderId="0" xfId="0" quotePrefix="1" applyNumberFormat="1" applyFont="1" applyBorder="1" applyAlignment="1">
      <alignment horizontal="center" vertical="center"/>
    </xf>
    <xf numFmtId="0" fontId="10" fillId="0" borderId="0" xfId="0" applyNumberFormat="1" applyFont="1">
      <alignment vertical="center"/>
    </xf>
    <xf numFmtId="41" fontId="10" fillId="0" borderId="0" xfId="2" applyNumberFormat="1" applyFont="1">
      <alignment vertical="center"/>
    </xf>
    <xf numFmtId="0" fontId="12" fillId="0" borderId="0" xfId="0" applyNumberFormat="1" applyFont="1" applyBorder="1" applyAlignment="1">
      <alignment horizontal="center" vertical="center"/>
    </xf>
    <xf numFmtId="0" fontId="12" fillId="0" borderId="0" xfId="0" applyNumberFormat="1" applyFont="1" applyFill="1" applyBorder="1" applyAlignment="1">
      <alignment horizontal="center" vertical="center"/>
    </xf>
    <xf numFmtId="3" fontId="12" fillId="0" borderId="0" xfId="2" applyNumberFormat="1" applyFont="1" applyFill="1" applyBorder="1" applyAlignment="1">
      <alignment horizontal="right" vertical="center"/>
    </xf>
    <xf numFmtId="178" fontId="12" fillId="0" borderId="0" xfId="0" applyNumberFormat="1" applyFont="1" applyBorder="1" applyAlignment="1">
      <alignment horizontal="right" vertical="center"/>
    </xf>
    <xf numFmtId="3" fontId="13" fillId="0" borderId="6" xfId="2" applyNumberFormat="1" applyFont="1" applyFill="1" applyBorder="1" applyAlignment="1">
      <alignment horizontal="center" vertical="center"/>
    </xf>
    <xf numFmtId="178" fontId="13" fillId="0" borderId="6" xfId="2" applyNumberFormat="1" applyFont="1" applyBorder="1" applyAlignment="1">
      <alignment horizontal="center" vertical="center"/>
    </xf>
    <xf numFmtId="41" fontId="13" fillId="0" borderId="37" xfId="2" applyNumberFormat="1" applyFont="1" applyBorder="1" applyAlignment="1">
      <alignment horizontal="center" vertical="center"/>
    </xf>
    <xf numFmtId="41" fontId="13" fillId="0" borderId="38" xfId="4" applyNumberFormat="1" applyFont="1" applyFill="1" applyBorder="1" applyAlignment="1">
      <alignment horizontal="center" vertical="center"/>
    </xf>
    <xf numFmtId="3" fontId="13" fillId="0" borderId="37" xfId="2" applyNumberFormat="1" applyFont="1" applyFill="1" applyBorder="1" applyAlignment="1">
      <alignment horizontal="right" vertical="center"/>
    </xf>
    <xf numFmtId="178" fontId="13" fillId="0" borderId="37" xfId="2" applyNumberFormat="1" applyFont="1" applyBorder="1" applyAlignment="1">
      <alignment horizontal="right" vertical="center"/>
    </xf>
    <xf numFmtId="0" fontId="14" fillId="0" borderId="39" xfId="0" applyNumberFormat="1" applyFont="1" applyBorder="1">
      <alignment vertical="center"/>
    </xf>
    <xf numFmtId="0" fontId="14" fillId="0" borderId="39" xfId="0" applyNumberFormat="1" applyFont="1" applyBorder="1" applyAlignment="1">
      <alignment horizontal="center" vertical="center"/>
    </xf>
    <xf numFmtId="41" fontId="15" fillId="0" borderId="39" xfId="0" applyNumberFormat="1" applyFont="1" applyBorder="1">
      <alignment vertical="center"/>
    </xf>
    <xf numFmtId="0" fontId="15" fillId="0" borderId="40" xfId="0" applyNumberFormat="1" applyFont="1" applyBorder="1">
      <alignment vertical="center"/>
    </xf>
    <xf numFmtId="0" fontId="16" fillId="0" borderId="2" xfId="0" applyNumberFormat="1" applyFont="1" applyBorder="1" applyAlignment="1">
      <alignment horizontal="center" vertical="center"/>
    </xf>
    <xf numFmtId="41" fontId="16" fillId="0" borderId="5" xfId="2" applyNumberFormat="1" applyFont="1" applyBorder="1" applyAlignment="1">
      <alignment horizontal="center" vertical="center"/>
    </xf>
    <xf numFmtId="41" fontId="16" fillId="0" borderId="41" xfId="2" applyNumberFormat="1" applyFont="1" applyFill="1" applyBorder="1" applyAlignment="1">
      <alignment horizontal="center" vertical="center"/>
    </xf>
    <xf numFmtId="41" fontId="16" fillId="0" borderId="41" xfId="4" applyNumberFormat="1" applyFont="1" applyFill="1" applyBorder="1" applyAlignment="1">
      <alignment horizontal="center" vertical="center"/>
    </xf>
    <xf numFmtId="3" fontId="16" fillId="0" borderId="21" xfId="2" applyNumberFormat="1" applyFont="1" applyFill="1" applyBorder="1" applyAlignment="1">
      <alignment horizontal="right" vertical="center"/>
    </xf>
    <xf numFmtId="178" fontId="16" fillId="0" borderId="21" xfId="2" applyNumberFormat="1" applyFont="1" applyBorder="1" applyAlignment="1">
      <alignment horizontal="right" vertical="center"/>
    </xf>
    <xf numFmtId="0" fontId="14" fillId="0" borderId="0" xfId="0" applyNumberFormat="1" applyFont="1" applyBorder="1">
      <alignment vertical="center"/>
    </xf>
    <xf numFmtId="0" fontId="14" fillId="0" borderId="0" xfId="0" applyNumberFormat="1" applyFont="1" applyBorder="1" applyAlignment="1">
      <alignment horizontal="center" vertical="center"/>
    </xf>
    <xf numFmtId="41" fontId="15" fillId="0" borderId="0" xfId="0" applyNumberFormat="1" applyFont="1" applyBorder="1">
      <alignment vertical="center"/>
    </xf>
    <xf numFmtId="0" fontId="15" fillId="0" borderId="32" xfId="0" applyNumberFormat="1" applyFont="1" applyBorder="1">
      <alignment vertical="center"/>
    </xf>
    <xf numFmtId="0" fontId="7" fillId="0" borderId="0" xfId="0" applyNumberFormat="1" applyFont="1">
      <alignment vertical="center"/>
    </xf>
    <xf numFmtId="41" fontId="7" fillId="0" borderId="0" xfId="2" applyNumberFormat="1" applyFont="1">
      <alignment vertical="center"/>
    </xf>
    <xf numFmtId="0" fontId="16" fillId="0" borderId="3" xfId="0" applyNumberFormat="1" applyFont="1" applyBorder="1" applyAlignment="1">
      <alignment horizontal="center" vertical="center"/>
    </xf>
    <xf numFmtId="41" fontId="17" fillId="0" borderId="42" xfId="4" applyNumberFormat="1" applyFont="1" applyFill="1" applyBorder="1" applyAlignment="1">
      <alignment horizontal="center" vertical="center"/>
    </xf>
    <xf numFmtId="3" fontId="10" fillId="0" borderId="4" xfId="2" applyNumberFormat="1" applyFont="1" applyFill="1" applyBorder="1" applyAlignment="1">
      <alignment horizontal="right" vertical="center"/>
    </xf>
    <xf numFmtId="0" fontId="14" fillId="0" borderId="18" xfId="0" applyNumberFormat="1" applyFont="1" applyBorder="1">
      <alignment vertical="center"/>
    </xf>
    <xf numFmtId="0" fontId="14" fillId="0" borderId="18" xfId="0" applyNumberFormat="1" applyFont="1" applyBorder="1" applyAlignment="1">
      <alignment horizontal="center" vertical="center"/>
    </xf>
    <xf numFmtId="41" fontId="7" fillId="0" borderId="18" xfId="0" applyNumberFormat="1" applyFont="1" applyBorder="1">
      <alignment vertical="center"/>
    </xf>
    <xf numFmtId="0" fontId="7" fillId="0" borderId="35" xfId="0" applyNumberFormat="1" applyFont="1" applyBorder="1">
      <alignment vertical="center"/>
    </xf>
    <xf numFmtId="0" fontId="10" fillId="0" borderId="2" xfId="0" applyNumberFormat="1" applyFont="1" applyBorder="1" applyAlignment="1">
      <alignment horizontal="center" vertical="center"/>
    </xf>
    <xf numFmtId="41" fontId="10" fillId="0" borderId="42" xfId="4" applyNumberFormat="1" applyFont="1" applyFill="1" applyBorder="1" applyAlignment="1">
      <alignment horizontal="center" vertical="center"/>
    </xf>
    <xf numFmtId="0" fontId="7" fillId="0" borderId="36" xfId="0" applyNumberFormat="1" applyFont="1" applyBorder="1" applyAlignment="1">
      <alignment horizontal="left" vertical="center"/>
    </xf>
    <xf numFmtId="41" fontId="7" fillId="0" borderId="18" xfId="2" applyNumberFormat="1" applyFont="1" applyBorder="1">
      <alignment vertical="center"/>
    </xf>
    <xf numFmtId="0" fontId="10" fillId="0" borderId="5" xfId="0" applyNumberFormat="1" applyFont="1" applyBorder="1" applyAlignment="1">
      <alignment horizontal="center" vertical="center"/>
    </xf>
    <xf numFmtId="41" fontId="10" fillId="0" borderId="41" xfId="4" applyNumberFormat="1" applyFont="1" applyFill="1" applyBorder="1" applyAlignment="1">
      <alignment horizontal="center" vertical="center"/>
    </xf>
    <xf numFmtId="0" fontId="7" fillId="0" borderId="23" xfId="0" applyNumberFormat="1" applyFont="1" applyBorder="1" applyAlignment="1">
      <alignment horizontal="left" vertical="center"/>
    </xf>
    <xf numFmtId="41" fontId="7" fillId="0" borderId="0" xfId="4" applyNumberFormat="1" applyFont="1" applyBorder="1" applyAlignment="1">
      <alignment vertical="center"/>
    </xf>
    <xf numFmtId="41" fontId="10" fillId="0" borderId="43" xfId="4" applyNumberFormat="1" applyFont="1" applyFill="1" applyBorder="1" applyAlignment="1">
      <alignment horizontal="center" vertical="center"/>
    </xf>
    <xf numFmtId="41" fontId="7" fillId="0" borderId="28" xfId="2" applyNumberFormat="1" applyFont="1" applyBorder="1">
      <alignment vertical="center"/>
    </xf>
    <xf numFmtId="0" fontId="8" fillId="0" borderId="18" xfId="0" applyNumberFormat="1" applyFont="1" applyBorder="1" applyAlignment="1">
      <alignment horizontal="center" vertical="center"/>
    </xf>
    <xf numFmtId="41" fontId="7" fillId="0" borderId="18" xfId="4" applyNumberFormat="1" applyFont="1" applyBorder="1">
      <alignment vertical="center"/>
    </xf>
    <xf numFmtId="41" fontId="7" fillId="0" borderId="0" xfId="2" applyNumberFormat="1" applyFont="1" applyBorder="1">
      <alignment vertical="center"/>
    </xf>
    <xf numFmtId="0" fontId="16" fillId="0" borderId="16" xfId="0" applyNumberFormat="1" applyFont="1" applyBorder="1" applyAlignment="1">
      <alignment horizontal="center" vertical="center"/>
    </xf>
    <xf numFmtId="41" fontId="16" fillId="0" borderId="4" xfId="2" applyNumberFormat="1" applyFont="1" applyBorder="1" applyAlignment="1">
      <alignment horizontal="center" vertical="center"/>
    </xf>
    <xf numFmtId="41" fontId="16" fillId="0" borderId="44" xfId="2" applyNumberFormat="1" applyFont="1" applyFill="1" applyBorder="1" applyAlignment="1">
      <alignment horizontal="center" vertical="center"/>
    </xf>
    <xf numFmtId="41" fontId="16" fillId="0" borderId="4" xfId="4" applyNumberFormat="1" applyFont="1" applyFill="1" applyBorder="1" applyAlignment="1">
      <alignment horizontal="center" vertical="center"/>
    </xf>
    <xf numFmtId="3" fontId="16" fillId="0" borderId="4" xfId="2" applyNumberFormat="1" applyFont="1" applyFill="1" applyBorder="1" applyAlignment="1">
      <alignment horizontal="right" vertical="center"/>
    </xf>
    <xf numFmtId="178" fontId="16" fillId="0" borderId="4" xfId="2" applyNumberFormat="1" applyFont="1" applyBorder="1" applyAlignment="1">
      <alignment horizontal="right" vertical="center"/>
    </xf>
    <xf numFmtId="0" fontId="7" fillId="0" borderId="34" xfId="0" applyNumberFormat="1" applyFont="1" applyBorder="1">
      <alignment vertical="center"/>
    </xf>
    <xf numFmtId="41" fontId="15" fillId="0" borderId="34" xfId="0" applyNumberFormat="1" applyFont="1" applyBorder="1">
      <alignment vertical="center"/>
    </xf>
    <xf numFmtId="0" fontId="15" fillId="0" borderId="22" xfId="0" applyNumberFormat="1" applyFont="1" applyBorder="1">
      <alignment vertical="center"/>
    </xf>
    <xf numFmtId="41" fontId="10" fillId="0" borderId="43" xfId="2" applyNumberFormat="1" applyFont="1" applyBorder="1" applyAlignment="1">
      <alignment horizontal="center" vertical="center"/>
    </xf>
    <xf numFmtId="41" fontId="17" fillId="0" borderId="7" xfId="4" applyNumberFormat="1" applyFont="1" applyFill="1" applyBorder="1" applyAlignment="1">
      <alignment horizontal="center" vertical="center"/>
    </xf>
    <xf numFmtId="41" fontId="7" fillId="0" borderId="0" xfId="0" applyNumberFormat="1" applyFont="1" applyBorder="1">
      <alignment vertical="center"/>
    </xf>
    <xf numFmtId="41" fontId="7" fillId="0" borderId="18" xfId="0" applyNumberFormat="1" applyFont="1" applyBorder="1" applyAlignment="1">
      <alignment vertical="center"/>
    </xf>
    <xf numFmtId="0" fontId="7" fillId="0" borderId="23" xfId="0" applyNumberFormat="1" applyFont="1" applyFill="1" applyBorder="1" applyAlignment="1">
      <alignment horizontal="left" vertical="center" shrinkToFit="1"/>
    </xf>
    <xf numFmtId="41" fontId="7" fillId="0" borderId="0" xfId="4" applyNumberFormat="1" applyFont="1" applyFill="1" applyBorder="1">
      <alignment vertical="center"/>
    </xf>
    <xf numFmtId="0" fontId="7" fillId="0" borderId="0" xfId="0" applyNumberFormat="1" applyFont="1" applyFill="1" applyBorder="1" applyAlignment="1">
      <alignment horizontal="center" vertical="center"/>
    </xf>
    <xf numFmtId="0" fontId="8" fillId="0" borderId="0" xfId="0" applyNumberFormat="1" applyFont="1" applyFill="1" applyBorder="1" applyAlignment="1">
      <alignment horizontal="center" vertical="center"/>
    </xf>
    <xf numFmtId="0" fontId="7" fillId="0" borderId="0" xfId="0" quotePrefix="1" applyNumberFormat="1" applyFont="1" applyFill="1" applyBorder="1" applyAlignment="1">
      <alignment horizontal="center" vertical="center"/>
    </xf>
    <xf numFmtId="0" fontId="7" fillId="0" borderId="32" xfId="0" applyNumberFormat="1" applyFont="1" applyFill="1" applyBorder="1">
      <alignment vertical="center"/>
    </xf>
    <xf numFmtId="0" fontId="10" fillId="0" borderId="20" xfId="0" applyNumberFormat="1" applyFont="1" applyBorder="1" applyAlignment="1">
      <alignment horizontal="center" vertical="center"/>
    </xf>
    <xf numFmtId="0" fontId="10" fillId="0" borderId="7" xfId="0" applyNumberFormat="1" applyFont="1" applyBorder="1" applyAlignment="1">
      <alignment horizontal="center" vertical="center"/>
    </xf>
    <xf numFmtId="41" fontId="10" fillId="0" borderId="7" xfId="2" applyNumberFormat="1" applyFont="1" applyBorder="1" applyAlignment="1">
      <alignment vertical="center"/>
    </xf>
    <xf numFmtId="41" fontId="10" fillId="0" borderId="43" xfId="2" applyNumberFormat="1" applyFont="1" applyFill="1" applyBorder="1" applyAlignment="1">
      <alignment vertical="center"/>
    </xf>
    <xf numFmtId="3" fontId="10" fillId="0" borderId="7" xfId="2" applyNumberFormat="1" applyFont="1" applyFill="1" applyBorder="1" applyAlignment="1">
      <alignment vertical="center"/>
    </xf>
    <xf numFmtId="178" fontId="10" fillId="0" borderId="7" xfId="2" applyNumberFormat="1" applyFont="1" applyBorder="1" applyAlignment="1">
      <alignment vertical="center"/>
    </xf>
    <xf numFmtId="0" fontId="7" fillId="0" borderId="28" xfId="0" applyNumberFormat="1" applyFont="1" applyFill="1" applyBorder="1" applyAlignment="1">
      <alignment horizontal="center" vertical="center"/>
    </xf>
    <xf numFmtId="0" fontId="8" fillId="0" borderId="28" xfId="0" applyNumberFormat="1" applyFont="1" applyFill="1" applyBorder="1" applyAlignment="1">
      <alignment horizontal="center" vertical="center"/>
    </xf>
    <xf numFmtId="0" fontId="7" fillId="0" borderId="28" xfId="0" quotePrefix="1" applyNumberFormat="1" applyFont="1" applyFill="1" applyBorder="1" applyAlignment="1">
      <alignment horizontal="center" vertical="center"/>
    </xf>
    <xf numFmtId="41" fontId="7" fillId="0" borderId="28" xfId="4" applyNumberFormat="1" applyFont="1" applyFill="1" applyBorder="1">
      <alignment vertical="center"/>
    </xf>
    <xf numFmtId="0" fontId="7" fillId="0" borderId="24" xfId="0" applyNumberFormat="1" applyFont="1" applyFill="1" applyBorder="1">
      <alignment vertical="center"/>
    </xf>
    <xf numFmtId="41" fontId="16" fillId="0" borderId="44" xfId="4" applyNumberFormat="1" applyFont="1" applyFill="1" applyBorder="1" applyAlignment="1">
      <alignment horizontal="center" vertical="center"/>
    </xf>
    <xf numFmtId="0" fontId="16" fillId="0" borderId="5" xfId="0" applyNumberFormat="1" applyFont="1" applyBorder="1" applyAlignment="1">
      <alignment horizontal="center" vertical="center" shrinkToFit="1"/>
    </xf>
    <xf numFmtId="41" fontId="10" fillId="0" borderId="4" xfId="2" applyNumberFormat="1" applyFont="1" applyBorder="1" applyAlignment="1">
      <alignment horizontal="center" vertical="center"/>
    </xf>
    <xf numFmtId="41" fontId="10" fillId="0" borderId="44" xfId="2" applyNumberFormat="1" applyFont="1" applyFill="1" applyBorder="1" applyAlignment="1">
      <alignment horizontal="center" vertical="center"/>
    </xf>
    <xf numFmtId="41" fontId="17" fillId="0" borderId="44" xfId="4" applyNumberFormat="1" applyFont="1" applyFill="1" applyBorder="1" applyAlignment="1">
      <alignment horizontal="center" vertical="center"/>
    </xf>
    <xf numFmtId="0" fontId="16" fillId="0" borderId="16" xfId="0" applyNumberFormat="1" applyFont="1" applyBorder="1" applyAlignment="1">
      <alignment horizontal="center" vertical="center" shrinkToFit="1"/>
    </xf>
    <xf numFmtId="0" fontId="15" fillId="0" borderId="34" xfId="0" applyNumberFormat="1" applyFont="1" applyBorder="1">
      <alignment vertical="center"/>
    </xf>
    <xf numFmtId="0" fontId="15" fillId="0" borderId="34" xfId="0" applyNumberFormat="1" applyFont="1" applyBorder="1" applyAlignment="1">
      <alignment horizontal="center" vertical="center"/>
    </xf>
    <xf numFmtId="0" fontId="7" fillId="0" borderId="15" xfId="0" applyNumberFormat="1" applyFont="1" applyBorder="1">
      <alignment vertical="center"/>
    </xf>
    <xf numFmtId="41" fontId="7" fillId="0" borderId="34" xfId="0" applyNumberFormat="1" applyFont="1" applyBorder="1">
      <alignment vertical="center"/>
    </xf>
    <xf numFmtId="0" fontId="7" fillId="0" borderId="22" xfId="0" applyNumberFormat="1" applyFont="1" applyBorder="1">
      <alignment vertical="center"/>
    </xf>
    <xf numFmtId="0" fontId="7" fillId="0" borderId="23" xfId="0" applyNumberFormat="1" applyFont="1" applyBorder="1">
      <alignment vertical="center"/>
    </xf>
    <xf numFmtId="0" fontId="7" fillId="0" borderId="0" xfId="0" applyNumberFormat="1" applyFont="1" applyBorder="1" applyAlignment="1">
      <alignment horizontal="left" vertical="center"/>
    </xf>
    <xf numFmtId="0" fontId="7" fillId="0" borderId="34" xfId="0" applyNumberFormat="1" applyFont="1" applyFill="1" applyBorder="1">
      <alignment vertical="center"/>
    </xf>
    <xf numFmtId="0" fontId="7" fillId="0" borderId="34" xfId="0" applyNumberFormat="1" applyFont="1" applyFill="1" applyBorder="1" applyAlignment="1">
      <alignment vertical="center"/>
    </xf>
    <xf numFmtId="0" fontId="7" fillId="0" borderId="34" xfId="0" applyNumberFormat="1" applyFont="1" applyFill="1" applyBorder="1" applyAlignment="1">
      <alignment horizontal="center" vertical="center"/>
    </xf>
    <xf numFmtId="41" fontId="15" fillId="0" borderId="34" xfId="0" applyNumberFormat="1" applyFont="1" applyFill="1" applyBorder="1">
      <alignment vertical="center"/>
    </xf>
    <xf numFmtId="0" fontId="15" fillId="0" borderId="22" xfId="0" applyNumberFormat="1" applyFont="1" applyFill="1" applyBorder="1">
      <alignment vertical="center"/>
    </xf>
    <xf numFmtId="0" fontId="7" fillId="0" borderId="0" xfId="0" applyNumberFormat="1" applyFont="1" applyFill="1" applyBorder="1">
      <alignment vertical="center"/>
    </xf>
    <xf numFmtId="0" fontId="7" fillId="0" borderId="0" xfId="0" applyNumberFormat="1" applyFont="1" applyFill="1" applyBorder="1" applyAlignment="1">
      <alignment vertical="center"/>
    </xf>
    <xf numFmtId="41" fontId="7" fillId="0" borderId="0" xfId="0" applyNumberFormat="1" applyFont="1" applyFill="1" applyBorder="1">
      <alignment vertical="center"/>
    </xf>
    <xf numFmtId="0" fontId="7" fillId="0" borderId="36" xfId="0" applyNumberFormat="1" applyFont="1" applyFill="1" applyBorder="1" applyAlignment="1">
      <alignment horizontal="left" vertical="center"/>
    </xf>
    <xf numFmtId="41" fontId="7" fillId="0" borderId="18" xfId="2" applyNumberFormat="1" applyFont="1" applyFill="1" applyBorder="1">
      <alignment vertical="center"/>
    </xf>
    <xf numFmtId="0" fontId="7" fillId="0" borderId="18" xfId="0" applyNumberFormat="1" applyFont="1" applyFill="1" applyBorder="1" applyAlignment="1">
      <alignment vertical="center"/>
    </xf>
    <xf numFmtId="0" fontId="7" fillId="0" borderId="35" xfId="0" applyNumberFormat="1" applyFont="1" applyFill="1" applyBorder="1">
      <alignment vertical="center"/>
    </xf>
    <xf numFmtId="0" fontId="7" fillId="0" borderId="23" xfId="0" applyNumberFormat="1" applyFont="1" applyFill="1" applyBorder="1" applyAlignment="1">
      <alignment horizontal="left" vertical="center"/>
    </xf>
    <xf numFmtId="41" fontId="7" fillId="0" borderId="0" xfId="4" applyNumberFormat="1" applyFont="1" applyFill="1" applyBorder="1" applyAlignment="1">
      <alignment horizontal="center" vertical="center"/>
    </xf>
    <xf numFmtId="0" fontId="15" fillId="0" borderId="36" xfId="0" applyNumberFormat="1" applyFont="1" applyBorder="1" applyAlignment="1">
      <alignment horizontal="left" vertical="center"/>
    </xf>
    <xf numFmtId="41" fontId="7" fillId="0" borderId="0" xfId="4" applyNumberFormat="1" applyFont="1">
      <alignment vertical="center"/>
    </xf>
    <xf numFmtId="41" fontId="7" fillId="0" borderId="0" xfId="2" applyNumberFormat="1" applyFont="1" applyFill="1">
      <alignment vertical="center"/>
    </xf>
    <xf numFmtId="41" fontId="7" fillId="0" borderId="0" xfId="4" applyNumberFormat="1" applyFont="1" applyFill="1">
      <alignment vertical="center"/>
    </xf>
    <xf numFmtId="0" fontId="7" fillId="0" borderId="0" xfId="0" applyNumberFormat="1" applyFont="1" applyFill="1">
      <alignment vertical="center"/>
    </xf>
    <xf numFmtId="0" fontId="7" fillId="0" borderId="33" xfId="0" applyNumberFormat="1" applyFont="1" applyFill="1" applyBorder="1" applyAlignment="1">
      <alignment horizontal="left" vertical="center"/>
    </xf>
    <xf numFmtId="41" fontId="7" fillId="0" borderId="18" xfId="4" applyNumberFormat="1" applyFont="1" applyFill="1" applyBorder="1">
      <alignment vertical="center"/>
    </xf>
    <xf numFmtId="0" fontId="7" fillId="0" borderId="0" xfId="0" applyNumberFormat="1" applyFont="1" applyFill="1" applyBorder="1" applyAlignment="1">
      <alignment horizontal="left" vertical="center"/>
    </xf>
    <xf numFmtId="0" fontId="15" fillId="0" borderId="36" xfId="0" applyNumberFormat="1" applyFont="1" applyFill="1" applyBorder="1" applyAlignment="1">
      <alignment horizontal="left" vertical="center"/>
    </xf>
    <xf numFmtId="0" fontId="10" fillId="0" borderId="11" xfId="0" applyNumberFormat="1" applyFont="1" applyBorder="1" applyAlignment="1">
      <alignment horizontal="center" vertical="center"/>
    </xf>
    <xf numFmtId="0" fontId="10" fillId="0" borderId="10" xfId="0" applyNumberFormat="1" applyFont="1" applyBorder="1" applyAlignment="1">
      <alignment horizontal="center" vertical="center"/>
    </xf>
    <xf numFmtId="41" fontId="7" fillId="0" borderId="14" xfId="4" applyNumberFormat="1" applyFont="1" applyFill="1" applyBorder="1">
      <alignment vertical="center"/>
    </xf>
    <xf numFmtId="0" fontId="7" fillId="0" borderId="14" xfId="0" applyNumberFormat="1" applyFont="1" applyFill="1" applyBorder="1" applyAlignment="1">
      <alignment horizontal="center" vertical="center"/>
    </xf>
    <xf numFmtId="0" fontId="8" fillId="0" borderId="14" xfId="0" applyNumberFormat="1" applyFont="1" applyFill="1" applyBorder="1" applyAlignment="1">
      <alignment horizontal="center" vertical="center"/>
    </xf>
    <xf numFmtId="0" fontId="7" fillId="0" borderId="14" xfId="0" quotePrefix="1" applyNumberFormat="1" applyFont="1" applyFill="1" applyBorder="1" applyAlignment="1">
      <alignment horizontal="center" vertical="center"/>
    </xf>
    <xf numFmtId="0" fontId="7" fillId="0" borderId="30" xfId="0" applyNumberFormat="1" applyFont="1" applyFill="1" applyBorder="1">
      <alignment vertical="center"/>
    </xf>
    <xf numFmtId="0" fontId="15" fillId="0" borderId="32" xfId="0" applyNumberFormat="1" applyFont="1" applyFill="1" applyBorder="1">
      <alignment vertical="center"/>
    </xf>
    <xf numFmtId="176" fontId="10" fillId="0" borderId="44" xfId="2" applyNumberFormat="1" applyFont="1" applyFill="1" applyBorder="1" applyAlignment="1">
      <alignment horizontal="right" vertical="center"/>
    </xf>
    <xf numFmtId="41" fontId="10" fillId="0" borderId="44" xfId="4" applyNumberFormat="1" applyFont="1" applyFill="1" applyBorder="1" applyAlignment="1">
      <alignment horizontal="center" vertical="center"/>
    </xf>
    <xf numFmtId="41" fontId="10" fillId="0" borderId="0" xfId="4" applyNumberFormat="1" applyFont="1">
      <alignment vertical="center"/>
    </xf>
    <xf numFmtId="0" fontId="15" fillId="0" borderId="0" xfId="0" applyNumberFormat="1" applyFont="1" applyBorder="1" applyAlignment="1">
      <alignment horizontal="center" vertical="center"/>
    </xf>
    <xf numFmtId="0" fontId="19" fillId="0" borderId="0" xfId="0" applyNumberFormat="1" applyFont="1" applyBorder="1" applyAlignment="1">
      <alignment horizontal="center" vertical="center"/>
    </xf>
    <xf numFmtId="0" fontId="15" fillId="0" borderId="0" xfId="0" quotePrefix="1" applyNumberFormat="1" applyFont="1" applyBorder="1" applyAlignment="1">
      <alignment horizontal="center" vertical="center"/>
    </xf>
    <xf numFmtId="0" fontId="10" fillId="0" borderId="0" xfId="0" applyNumberFormat="1" applyFont="1" applyAlignment="1">
      <alignment horizontal="center" vertical="center"/>
    </xf>
    <xf numFmtId="0" fontId="14" fillId="0" borderId="23" xfId="0" applyNumberFormat="1" applyFont="1" applyFill="1" applyBorder="1" applyAlignment="1">
      <alignment horizontal="left" vertical="center" shrinkToFit="1"/>
    </xf>
    <xf numFmtId="0" fontId="14" fillId="0" borderId="33" xfId="0" applyNumberFormat="1" applyFont="1" applyFill="1" applyBorder="1" applyAlignment="1">
      <alignment horizontal="left" vertical="center" shrinkToFit="1"/>
    </xf>
    <xf numFmtId="41" fontId="10" fillId="0" borderId="44" xfId="2" applyNumberFormat="1" applyFont="1" applyBorder="1" applyAlignment="1">
      <alignment horizontal="center" vertical="center"/>
    </xf>
    <xf numFmtId="41" fontId="17" fillId="0" borderId="4" xfId="4" applyNumberFormat="1" applyFont="1" applyFill="1" applyBorder="1" applyAlignment="1">
      <alignment horizontal="center" vertical="center"/>
    </xf>
    <xf numFmtId="0" fontId="7" fillId="0" borderId="18" xfId="0" applyNumberFormat="1" applyFont="1" applyBorder="1">
      <alignment vertical="center"/>
    </xf>
    <xf numFmtId="0" fontId="10" fillId="0" borderId="15" xfId="0" applyNumberFormat="1" applyFont="1" applyBorder="1" applyAlignment="1">
      <alignment horizontal="center" vertical="center" shrinkToFit="1"/>
    </xf>
    <xf numFmtId="41" fontId="10" fillId="0" borderId="3" xfId="2" applyNumberFormat="1" applyFont="1" applyBorder="1" applyAlignment="1">
      <alignment horizontal="right" vertical="center"/>
    </xf>
    <xf numFmtId="41" fontId="10" fillId="0" borderId="42" xfId="2" applyNumberFormat="1" applyFont="1" applyFill="1" applyBorder="1" applyAlignment="1">
      <alignment horizontal="right" vertical="center"/>
    </xf>
    <xf numFmtId="41" fontId="10" fillId="0" borderId="3" xfId="4" applyNumberFormat="1" applyFont="1" applyFill="1" applyBorder="1" applyAlignment="1">
      <alignment horizontal="right" vertical="center"/>
    </xf>
    <xf numFmtId="0" fontId="7" fillId="0" borderId="15" xfId="0" applyNumberFormat="1" applyFont="1" applyBorder="1" applyAlignment="1">
      <alignment horizontal="left" vertical="center"/>
    </xf>
    <xf numFmtId="41" fontId="7" fillId="0" borderId="34" xfId="2" applyNumberFormat="1" applyFont="1" applyBorder="1">
      <alignment vertical="center"/>
    </xf>
    <xf numFmtId="0" fontId="8" fillId="0" borderId="34" xfId="0" applyNumberFormat="1" applyFont="1" applyBorder="1" applyAlignment="1">
      <alignment horizontal="center" vertical="center"/>
    </xf>
    <xf numFmtId="0" fontId="7" fillId="0" borderId="34" xfId="0" quotePrefix="1" applyNumberFormat="1" applyFont="1" applyBorder="1" applyAlignment="1">
      <alignment horizontal="center" vertical="center"/>
    </xf>
    <xf numFmtId="0" fontId="7" fillId="0" borderId="18" xfId="0" quotePrefix="1" applyNumberFormat="1" applyFont="1" applyBorder="1" applyAlignment="1">
      <alignment horizontal="center" vertical="center"/>
    </xf>
    <xf numFmtId="41" fontId="16" fillId="0" borderId="3" xfId="2" applyNumberFormat="1" applyFont="1" applyBorder="1" applyAlignment="1">
      <alignment horizontal="center" vertical="center"/>
    </xf>
    <xf numFmtId="41" fontId="16" fillId="0" borderId="44" xfId="2" applyNumberFormat="1" applyFont="1" applyBorder="1" applyAlignment="1">
      <alignment horizontal="center" vertical="center"/>
    </xf>
    <xf numFmtId="3" fontId="16" fillId="0" borderId="4" xfId="2" applyNumberFormat="1" applyFont="1" applyBorder="1" applyAlignment="1">
      <alignment horizontal="right" vertical="center"/>
    </xf>
    <xf numFmtId="41" fontId="15" fillId="0" borderId="18" xfId="4" applyNumberFormat="1" applyFont="1" applyBorder="1">
      <alignment vertical="center"/>
    </xf>
    <xf numFmtId="0" fontId="15" fillId="0" borderId="35" xfId="0" applyNumberFormat="1" applyFont="1" applyBorder="1">
      <alignment vertical="center"/>
    </xf>
    <xf numFmtId="41" fontId="10" fillId="0" borderId="4" xfId="4" applyNumberFormat="1" applyFont="1" applyFill="1" applyBorder="1" applyAlignment="1">
      <alignment horizontal="right" vertical="center"/>
    </xf>
    <xf numFmtId="41" fontId="10" fillId="0" borderId="4" xfId="4" applyNumberFormat="1" applyFont="1" applyFill="1" applyBorder="1" applyAlignment="1">
      <alignment horizontal="center" vertical="center"/>
    </xf>
    <xf numFmtId="0" fontId="14" fillId="0" borderId="15" xfId="0" applyNumberFormat="1" applyFont="1" applyBorder="1" applyAlignment="1">
      <alignment vertical="center" shrinkToFit="1"/>
    </xf>
    <xf numFmtId="41" fontId="7" fillId="0" borderId="0" xfId="2" applyNumberFormat="1" applyFont="1" applyFill="1" applyBorder="1">
      <alignment vertical="center"/>
    </xf>
    <xf numFmtId="0" fontId="7" fillId="0" borderId="29" xfId="0" applyNumberFormat="1" applyFont="1" applyBorder="1" applyAlignment="1">
      <alignment horizontal="left" vertical="center"/>
    </xf>
    <xf numFmtId="41" fontId="7" fillId="0" borderId="14" xfId="2" applyNumberFormat="1" applyFont="1" applyBorder="1">
      <alignment vertical="center"/>
    </xf>
    <xf numFmtId="0" fontId="7" fillId="0" borderId="14" xfId="0" applyNumberFormat="1" applyFont="1" applyBorder="1" applyAlignment="1">
      <alignment horizontal="center" vertical="center"/>
    </xf>
    <xf numFmtId="0" fontId="8" fillId="0" borderId="14" xfId="0" applyNumberFormat="1" applyFont="1" applyBorder="1" applyAlignment="1">
      <alignment horizontal="center" vertical="center"/>
    </xf>
    <xf numFmtId="0" fontId="7" fillId="0" borderId="14" xfId="0" quotePrefix="1" applyNumberFormat="1" applyFont="1" applyBorder="1" applyAlignment="1">
      <alignment horizontal="center" vertical="center"/>
    </xf>
    <xf numFmtId="0" fontId="7" fillId="0" borderId="30" xfId="0" applyNumberFormat="1" applyFont="1" applyBorder="1">
      <alignment vertical="center"/>
    </xf>
    <xf numFmtId="3" fontId="10" fillId="0" borderId="0" xfId="0" applyNumberFormat="1" applyFont="1">
      <alignment vertical="center"/>
    </xf>
    <xf numFmtId="41" fontId="10" fillId="0" borderId="0" xfId="2" applyNumberFormat="1" applyFont="1" applyAlignment="1">
      <alignment horizontal="center" vertical="center"/>
    </xf>
    <xf numFmtId="41" fontId="10" fillId="0" borderId="0" xfId="2" applyNumberFormat="1" applyFont="1" applyFill="1" applyAlignment="1">
      <alignment horizontal="center" vertical="center"/>
    </xf>
    <xf numFmtId="3" fontId="10" fillId="0" borderId="0" xfId="2" applyNumberFormat="1" applyFont="1" applyFill="1" applyAlignment="1">
      <alignment horizontal="right" vertical="center"/>
    </xf>
    <xf numFmtId="178" fontId="10" fillId="0" borderId="0" xfId="0" applyNumberFormat="1" applyFont="1" applyAlignment="1">
      <alignment horizontal="right" vertical="center"/>
    </xf>
    <xf numFmtId="0" fontId="14" fillId="0" borderId="0" xfId="0" applyNumberFormat="1" applyFont="1">
      <alignment vertical="center"/>
    </xf>
    <xf numFmtId="0" fontId="14" fillId="0" borderId="0" xfId="0" applyNumberFormat="1" applyFont="1" applyAlignment="1">
      <alignment horizontal="center" vertical="center"/>
    </xf>
    <xf numFmtId="176" fontId="10" fillId="0" borderId="0" xfId="2" applyNumberFormat="1" applyFont="1" applyAlignment="1">
      <alignment horizontal="right" vertical="center"/>
    </xf>
    <xf numFmtId="177" fontId="10" fillId="0" borderId="0" xfId="2" applyNumberFormat="1" applyFont="1" applyAlignment="1">
      <alignment vertical="center"/>
    </xf>
    <xf numFmtId="0" fontId="14" fillId="0" borderId="0" xfId="0" applyNumberFormat="1" applyFont="1" applyAlignment="1">
      <alignment horizontal="left" vertical="center"/>
    </xf>
    <xf numFmtId="0" fontId="7" fillId="0" borderId="0" xfId="0" applyNumberFormat="1" applyFont="1" applyAlignment="1">
      <alignment horizontal="center" vertical="center"/>
    </xf>
    <xf numFmtId="41" fontId="17" fillId="0" borderId="0" xfId="2" applyNumberFormat="1" applyFont="1">
      <alignment vertical="center"/>
    </xf>
    <xf numFmtId="41" fontId="12" fillId="0" borderId="0" xfId="2" applyNumberFormat="1" applyFont="1" applyFill="1" applyBorder="1" applyAlignment="1">
      <alignment horizontal="center" vertical="center"/>
    </xf>
    <xf numFmtId="41" fontId="12" fillId="0" borderId="0" xfId="2" applyNumberFormat="1" applyFont="1" applyBorder="1" applyAlignment="1">
      <alignment horizontal="center" vertical="center"/>
    </xf>
    <xf numFmtId="176" fontId="12" fillId="0" borderId="0" xfId="2" applyNumberFormat="1" applyFont="1" applyBorder="1" applyAlignment="1">
      <alignment horizontal="right" vertical="center"/>
    </xf>
    <xf numFmtId="177" fontId="12" fillId="0" borderId="0" xfId="2" applyNumberFormat="1" applyFont="1" applyBorder="1" applyAlignment="1">
      <alignment vertical="center"/>
    </xf>
    <xf numFmtId="41" fontId="13" fillId="0" borderId="45" xfId="2" applyNumberFormat="1" applyFont="1" applyBorder="1" applyAlignment="1">
      <alignment horizontal="center" vertical="center"/>
    </xf>
    <xf numFmtId="177" fontId="13" fillId="0" borderId="45" xfId="2" applyNumberFormat="1" applyFont="1" applyBorder="1" applyAlignment="1">
      <alignment vertical="center"/>
    </xf>
    <xf numFmtId="41" fontId="13" fillId="0" borderId="46" xfId="2" applyNumberFormat="1" applyFont="1" applyBorder="1" applyAlignment="1">
      <alignment horizontal="center" vertical="center"/>
    </xf>
    <xf numFmtId="41" fontId="13" fillId="2" borderId="47" xfId="4" applyNumberFormat="1" applyFont="1" applyFill="1" applyBorder="1" applyAlignment="1">
      <alignment horizontal="center" vertical="center"/>
    </xf>
    <xf numFmtId="176" fontId="13" fillId="0" borderId="48" xfId="2" applyNumberFormat="1" applyFont="1" applyBorder="1" applyAlignment="1">
      <alignment horizontal="right" vertical="center"/>
    </xf>
    <xf numFmtId="177" fontId="13" fillId="0" borderId="48" xfId="2" applyNumberFormat="1" applyFont="1" applyBorder="1" applyAlignment="1">
      <alignment vertical="center"/>
    </xf>
    <xf numFmtId="0" fontId="14" fillId="0" borderId="49" xfId="0" applyNumberFormat="1" applyFont="1" applyBorder="1">
      <alignment vertical="center"/>
    </xf>
    <xf numFmtId="0" fontId="14" fillId="0" borderId="50" xfId="0" applyNumberFormat="1" applyFont="1" applyBorder="1">
      <alignment vertical="center"/>
    </xf>
    <xf numFmtId="41" fontId="15" fillId="0" borderId="50" xfId="2" applyNumberFormat="1" applyFont="1" applyBorder="1" applyAlignment="1">
      <alignment horizontal="center" vertical="center"/>
    </xf>
    <xf numFmtId="0" fontId="18" fillId="0" borderId="51" xfId="0" applyNumberFormat="1" applyFont="1" applyBorder="1">
      <alignment vertical="center"/>
    </xf>
    <xf numFmtId="41" fontId="13" fillId="0" borderId="52" xfId="2" applyNumberFormat="1" applyFont="1" applyFill="1" applyBorder="1" applyAlignment="1">
      <alignment horizontal="center" vertical="center"/>
    </xf>
    <xf numFmtId="41" fontId="13" fillId="0" borderId="52" xfId="2" applyNumberFormat="1" applyFont="1" applyBorder="1" applyAlignment="1">
      <alignment horizontal="center" vertical="center"/>
    </xf>
    <xf numFmtId="41" fontId="13" fillId="2" borderId="52" xfId="4" applyNumberFormat="1" applyFont="1" applyFill="1" applyBorder="1" applyAlignment="1">
      <alignment horizontal="center" vertical="center"/>
    </xf>
    <xf numFmtId="176" fontId="13" fillId="0" borderId="52" xfId="2" applyNumberFormat="1" applyFont="1" applyBorder="1" applyAlignment="1">
      <alignment horizontal="right" vertical="center"/>
    </xf>
    <xf numFmtId="177" fontId="13" fillId="0" borderId="52" xfId="2" applyNumberFormat="1" applyFont="1" applyBorder="1" applyAlignment="1">
      <alignment vertical="center"/>
    </xf>
    <xf numFmtId="0" fontId="14" fillId="0" borderId="26" xfId="0" applyNumberFormat="1" applyFont="1" applyBorder="1" applyAlignment="1">
      <alignment horizontal="left" vertical="center"/>
    </xf>
    <xf numFmtId="41" fontId="7" fillId="0" borderId="53" xfId="2" applyNumberFormat="1" applyFont="1" applyBorder="1">
      <alignment vertical="center"/>
    </xf>
    <xf numFmtId="0" fontId="7" fillId="0" borderId="53" xfId="0" applyNumberFormat="1" applyFont="1" applyBorder="1">
      <alignment vertical="center"/>
    </xf>
    <xf numFmtId="0" fontId="7" fillId="0" borderId="53" xfId="0" applyNumberFormat="1" applyFont="1" applyBorder="1" applyAlignment="1">
      <alignment horizontal="center" vertical="center"/>
    </xf>
    <xf numFmtId="41" fontId="15" fillId="0" borderId="53" xfId="2" applyNumberFormat="1" applyFont="1" applyBorder="1">
      <alignment vertical="center"/>
    </xf>
    <xf numFmtId="0" fontId="15" fillId="0" borderId="54" xfId="0" applyNumberFormat="1" applyFont="1" applyBorder="1">
      <alignment vertical="center"/>
    </xf>
    <xf numFmtId="41" fontId="10" fillId="0" borderId="2" xfId="2" applyNumberFormat="1" applyFont="1" applyBorder="1" applyAlignment="1">
      <alignment horizontal="center" vertical="center"/>
    </xf>
    <xf numFmtId="0" fontId="13" fillId="0" borderId="23" xfId="0" applyNumberFormat="1" applyFont="1" applyBorder="1" applyAlignment="1">
      <alignment horizontal="center" vertical="center"/>
    </xf>
    <xf numFmtId="41" fontId="13" fillId="0" borderId="27" xfId="2" applyNumberFormat="1" applyFont="1" applyFill="1" applyBorder="1" applyAlignment="1">
      <alignment horizontal="center" vertical="center"/>
    </xf>
    <xf numFmtId="41" fontId="13" fillId="0" borderId="27" xfId="2" applyNumberFormat="1" applyFont="1" applyBorder="1" applyAlignment="1">
      <alignment horizontal="center" vertical="center"/>
    </xf>
    <xf numFmtId="41" fontId="13" fillId="2" borderId="27" xfId="4" applyNumberFormat="1" applyFont="1" applyFill="1" applyBorder="1" applyAlignment="1">
      <alignment horizontal="center" vertical="center"/>
    </xf>
    <xf numFmtId="176" fontId="13" fillId="0" borderId="27" xfId="2" applyNumberFormat="1" applyFont="1" applyBorder="1" applyAlignment="1">
      <alignment horizontal="right" vertical="center"/>
    </xf>
    <xf numFmtId="177" fontId="13" fillId="0" borderId="27" xfId="2" applyNumberFormat="1" applyFont="1" applyBorder="1" applyAlignment="1">
      <alignment vertical="center"/>
    </xf>
    <xf numFmtId="0" fontId="14" fillId="0" borderId="23" xfId="0" applyNumberFormat="1" applyFont="1" applyBorder="1" applyAlignment="1">
      <alignment horizontal="left" vertical="center"/>
    </xf>
    <xf numFmtId="41" fontId="21" fillId="4" borderId="55" xfId="2" applyNumberFormat="1" applyFont="1" applyFill="1" applyBorder="1" applyAlignment="1">
      <alignment horizontal="center" vertical="distributed"/>
    </xf>
    <xf numFmtId="41" fontId="22" fillId="4" borderId="55" xfId="2" applyNumberFormat="1" applyFont="1" applyFill="1" applyBorder="1" applyAlignment="1">
      <alignment horizontal="center" vertical="distributed"/>
    </xf>
    <xf numFmtId="41" fontId="22" fillId="4" borderId="0" xfId="2" applyNumberFormat="1" applyFont="1" applyFill="1" applyBorder="1" applyAlignment="1">
      <alignment horizontal="center" vertical="distributed"/>
    </xf>
    <xf numFmtId="0" fontId="16" fillId="0" borderId="5" xfId="0" applyNumberFormat="1" applyFont="1" applyBorder="1" applyAlignment="1">
      <alignment horizontal="center" vertical="center" wrapText="1"/>
    </xf>
    <xf numFmtId="0" fontId="14" fillId="0" borderId="0" xfId="0" applyNumberFormat="1" applyFont="1" applyBorder="1" applyAlignment="1">
      <alignment horizontal="left" vertical="center"/>
    </xf>
    <xf numFmtId="0" fontId="7" fillId="0" borderId="28" xfId="0" applyNumberFormat="1" applyFont="1" applyBorder="1" applyAlignment="1">
      <alignment horizontal="left" vertical="center"/>
    </xf>
    <xf numFmtId="0" fontId="7" fillId="0" borderId="12" xfId="0" applyNumberFormat="1" applyFont="1" applyBorder="1">
      <alignment vertical="center"/>
    </xf>
    <xf numFmtId="0" fontId="15" fillId="0" borderId="18" xfId="0" applyNumberFormat="1" applyFont="1" applyBorder="1" applyAlignment="1">
      <alignment horizontal="left" vertical="center"/>
    </xf>
    <xf numFmtId="0" fontId="16" fillId="0" borderId="36" xfId="0" applyNumberFormat="1" applyFont="1" applyBorder="1" applyAlignment="1">
      <alignment horizontal="center" vertical="center"/>
    </xf>
    <xf numFmtId="41" fontId="16" fillId="0" borderId="56" xfId="2" applyNumberFormat="1" applyFont="1" applyFill="1" applyBorder="1" applyAlignment="1">
      <alignment horizontal="center" vertical="center"/>
    </xf>
    <xf numFmtId="41" fontId="16" fillId="0" borderId="56" xfId="2" applyNumberFormat="1" applyFont="1" applyBorder="1" applyAlignment="1">
      <alignment horizontal="center" vertical="center"/>
    </xf>
    <xf numFmtId="41" fontId="16" fillId="2" borderId="56" xfId="4" applyNumberFormat="1" applyFont="1" applyFill="1" applyBorder="1" applyAlignment="1">
      <alignment horizontal="center" vertical="center"/>
    </xf>
    <xf numFmtId="176" fontId="16" fillId="0" borderId="56" xfId="2" applyNumberFormat="1" applyFont="1" applyBorder="1" applyAlignment="1">
      <alignment horizontal="right" vertical="center"/>
    </xf>
    <xf numFmtId="177" fontId="16" fillId="0" borderId="56" xfId="2" applyNumberFormat="1" applyFont="1" applyBorder="1" applyAlignment="1">
      <alignment vertical="center"/>
    </xf>
    <xf numFmtId="9" fontId="10" fillId="0" borderId="5" xfId="1" applyNumberFormat="1" applyFont="1" applyBorder="1" applyAlignment="1">
      <alignment horizontal="center" vertical="center"/>
    </xf>
    <xf numFmtId="0" fontId="7" fillId="0" borderId="0" xfId="0" applyNumberFormat="1" applyFont="1" applyBorder="1" applyAlignment="1">
      <alignment horizontal="left" vertical="center" wrapText="1"/>
    </xf>
    <xf numFmtId="0" fontId="15" fillId="0" borderId="57" xfId="0" applyNumberFormat="1" applyFont="1" applyBorder="1" applyAlignment="1">
      <alignment horizontal="left" vertical="center"/>
    </xf>
    <xf numFmtId="41" fontId="15" fillId="0" borderId="18" xfId="2" applyNumberFormat="1" applyFont="1" applyBorder="1">
      <alignment vertical="center"/>
    </xf>
    <xf numFmtId="0" fontId="7" fillId="0" borderId="2" xfId="0" applyNumberFormat="1" applyFont="1" applyBorder="1">
      <alignment vertical="center"/>
    </xf>
    <xf numFmtId="0" fontId="7" fillId="0" borderId="5" xfId="0" applyNumberFormat="1" applyFont="1" applyBorder="1">
      <alignment vertical="center"/>
    </xf>
    <xf numFmtId="41" fontId="14" fillId="0" borderId="0" xfId="2" applyNumberFormat="1" applyFont="1">
      <alignment vertical="center"/>
    </xf>
    <xf numFmtId="41" fontId="16" fillId="0" borderId="27" xfId="2" applyNumberFormat="1" applyFont="1" applyFill="1" applyBorder="1" applyAlignment="1">
      <alignment horizontal="center" vertical="center"/>
    </xf>
    <xf numFmtId="41" fontId="16" fillId="0" borderId="27" xfId="2" applyNumberFormat="1" applyFont="1" applyBorder="1" applyAlignment="1">
      <alignment horizontal="center" vertical="center"/>
    </xf>
    <xf numFmtId="41" fontId="16" fillId="2" borderId="27" xfId="4" applyNumberFormat="1" applyFont="1" applyFill="1" applyBorder="1" applyAlignment="1">
      <alignment horizontal="center" vertical="center"/>
    </xf>
    <xf numFmtId="176" fontId="16" fillId="0" borderId="27" xfId="2" applyNumberFormat="1" applyFont="1" applyBorder="1" applyAlignment="1">
      <alignment horizontal="right" vertical="center"/>
    </xf>
    <xf numFmtId="177" fontId="16" fillId="0" borderId="27" xfId="2" applyNumberFormat="1" applyFont="1" applyBorder="1" applyAlignment="1">
      <alignment vertical="center"/>
    </xf>
    <xf numFmtId="41" fontId="15" fillId="0" borderId="0" xfId="2" applyNumberFormat="1" applyFont="1" applyBorder="1">
      <alignment vertical="center"/>
    </xf>
    <xf numFmtId="0" fontId="7" fillId="0" borderId="18" xfId="0" applyNumberFormat="1" applyFont="1" applyBorder="1" applyAlignment="1">
      <alignment horizontal="left" vertical="center" shrinkToFit="1"/>
    </xf>
    <xf numFmtId="0" fontId="7" fillId="0" borderId="31" xfId="0" applyNumberFormat="1" applyFont="1" applyBorder="1" applyAlignment="1">
      <alignment horizontal="left" vertical="center" shrinkToFit="1"/>
    </xf>
    <xf numFmtId="0" fontId="7" fillId="0" borderId="0" xfId="0" applyNumberFormat="1" applyFont="1" applyBorder="1" applyAlignment="1">
      <alignment horizontal="left" vertical="center" shrinkToFit="1"/>
    </xf>
    <xf numFmtId="0" fontId="7" fillId="0" borderId="12" xfId="0" applyNumberFormat="1" applyFont="1" applyBorder="1" applyAlignment="1">
      <alignment horizontal="left" vertical="center" shrinkToFit="1"/>
    </xf>
    <xf numFmtId="0" fontId="7" fillId="0" borderId="57" xfId="0" applyNumberFormat="1" applyFont="1" applyBorder="1" applyAlignment="1">
      <alignment horizontal="left" vertical="center" shrinkToFit="1"/>
    </xf>
    <xf numFmtId="41" fontId="16" fillId="0" borderId="1" xfId="2" applyNumberFormat="1" applyFont="1" applyBorder="1" applyAlignment="1">
      <alignment horizontal="center" vertical="center"/>
    </xf>
    <xf numFmtId="41" fontId="16" fillId="0" borderId="58" xfId="2" applyNumberFormat="1" applyFont="1" applyBorder="1" applyAlignment="1">
      <alignment horizontal="center" vertical="center"/>
    </xf>
    <xf numFmtId="41" fontId="16" fillId="2" borderId="58" xfId="4" applyNumberFormat="1" applyFont="1" applyFill="1" applyBorder="1" applyAlignment="1">
      <alignment horizontal="center" vertical="center"/>
    </xf>
    <xf numFmtId="176" fontId="16" fillId="0" borderId="58" xfId="2" applyNumberFormat="1" applyFont="1" applyBorder="1" applyAlignment="1">
      <alignment horizontal="right" vertical="center"/>
    </xf>
    <xf numFmtId="177" fontId="16" fillId="0" borderId="58" xfId="2" applyNumberFormat="1" applyFont="1" applyBorder="1" applyAlignment="1">
      <alignment vertical="center"/>
    </xf>
    <xf numFmtId="0" fontId="7" fillId="0" borderId="59" xfId="0" applyNumberFormat="1" applyFont="1" applyBorder="1" applyAlignment="1">
      <alignment horizontal="left" vertical="center"/>
    </xf>
    <xf numFmtId="41" fontId="7" fillId="0" borderId="60" xfId="2" applyNumberFormat="1" applyFont="1" applyBorder="1">
      <alignment vertical="center"/>
    </xf>
    <xf numFmtId="0" fontId="7" fillId="0" borderId="60" xfId="0" applyNumberFormat="1" applyFont="1" applyBorder="1">
      <alignment vertical="center"/>
    </xf>
    <xf numFmtId="0" fontId="7" fillId="0" borderId="60" xfId="0" applyNumberFormat="1" applyFont="1" applyBorder="1" applyAlignment="1">
      <alignment horizontal="center" vertical="center"/>
    </xf>
    <xf numFmtId="0" fontId="7" fillId="0" borderId="61" xfId="0" applyNumberFormat="1" applyFont="1" applyBorder="1">
      <alignment vertical="center"/>
    </xf>
    <xf numFmtId="41" fontId="17" fillId="2" borderId="62" xfId="4" applyNumberFormat="1" applyFont="1" applyFill="1" applyBorder="1" applyAlignment="1">
      <alignment horizontal="center" vertical="center"/>
    </xf>
    <xf numFmtId="0" fontId="7" fillId="0" borderId="34" xfId="0" applyNumberFormat="1" applyFont="1" applyBorder="1" applyAlignment="1">
      <alignment horizontal="left" vertical="center"/>
    </xf>
    <xf numFmtId="0" fontId="7" fillId="0" borderId="28" xfId="0" applyNumberFormat="1" applyFont="1" applyBorder="1" applyAlignment="1">
      <alignment horizontal="left" vertical="center" shrinkToFit="1"/>
    </xf>
    <xf numFmtId="41" fontId="16" fillId="0" borderId="2" xfId="2" applyNumberFormat="1" applyFont="1" applyBorder="1" applyAlignment="1">
      <alignment horizontal="center" vertical="center"/>
    </xf>
    <xf numFmtId="0" fontId="15" fillId="0" borderId="5" xfId="0" applyNumberFormat="1" applyFont="1" applyBorder="1" applyAlignment="1">
      <alignment horizontal="center" vertical="center" wrapText="1" shrinkToFit="1"/>
    </xf>
    <xf numFmtId="0" fontId="15" fillId="0" borderId="5" xfId="0" applyNumberFormat="1" applyFont="1" applyBorder="1" applyAlignment="1">
      <alignment horizontal="center" vertical="center" shrinkToFit="1"/>
    </xf>
    <xf numFmtId="0" fontId="7" fillId="0" borderId="0" xfId="0" applyNumberFormat="1" applyFont="1" applyFill="1" applyBorder="1" applyAlignment="1">
      <alignment horizontal="left" vertical="center" shrinkToFit="1"/>
    </xf>
    <xf numFmtId="0" fontId="17" fillId="0" borderId="33" xfId="0" applyNumberFormat="1" applyFont="1" applyBorder="1" applyAlignment="1">
      <alignment horizontal="center" vertical="center" wrapText="1"/>
    </xf>
    <xf numFmtId="41" fontId="10" fillId="0" borderId="48" xfId="2" applyNumberFormat="1" applyFont="1" applyFill="1" applyBorder="1" applyAlignment="1">
      <alignment vertical="center"/>
    </xf>
    <xf numFmtId="41" fontId="10" fillId="0" borderId="48" xfId="2" applyNumberFormat="1" applyFont="1" applyBorder="1" applyAlignment="1">
      <alignment vertical="center"/>
    </xf>
    <xf numFmtId="41" fontId="10" fillId="2" borderId="48" xfId="4" applyNumberFormat="1" applyFont="1" applyFill="1" applyBorder="1" applyAlignment="1">
      <alignment vertical="center"/>
    </xf>
    <xf numFmtId="0" fontId="7" fillId="0" borderId="63" xfId="0" applyNumberFormat="1" applyFont="1" applyBorder="1" applyAlignment="1">
      <alignment horizontal="left" vertical="center"/>
    </xf>
    <xf numFmtId="0" fontId="7" fillId="0" borderId="28" xfId="0" applyNumberFormat="1" applyFont="1" applyFill="1" applyBorder="1">
      <alignment vertical="center"/>
    </xf>
    <xf numFmtId="0" fontId="10" fillId="0" borderId="5" xfId="0" applyNumberFormat="1" applyFont="1" applyBorder="1" applyAlignment="1">
      <alignment horizontal="center" vertical="center" shrinkToFit="1"/>
    </xf>
    <xf numFmtId="41" fontId="10" fillId="2" borderId="56" xfId="4" applyNumberFormat="1" applyFont="1" applyFill="1" applyBorder="1" applyAlignment="1">
      <alignment vertical="center"/>
    </xf>
    <xf numFmtId="177" fontId="10" fillId="0" borderId="27" xfId="4" applyNumberFormat="1" applyFont="1" applyBorder="1" applyAlignment="1">
      <alignment vertical="center" shrinkToFit="1"/>
    </xf>
    <xf numFmtId="0" fontId="10" fillId="0" borderId="5" xfId="0" applyNumberFormat="1" applyFont="1" applyBorder="1" applyAlignment="1">
      <alignment horizontal="center" vertical="center" wrapText="1"/>
    </xf>
    <xf numFmtId="0" fontId="10" fillId="0" borderId="56" xfId="0" applyNumberFormat="1" applyFont="1" applyBorder="1">
      <alignment vertical="center"/>
    </xf>
    <xf numFmtId="0" fontId="7" fillId="0" borderId="57" xfId="0" applyNumberFormat="1" applyFont="1" applyBorder="1">
      <alignment vertical="center"/>
    </xf>
    <xf numFmtId="0" fontId="10" fillId="0" borderId="27" xfId="0" applyNumberFormat="1" applyFont="1" applyBorder="1">
      <alignment vertical="center"/>
    </xf>
    <xf numFmtId="41" fontId="16" fillId="0" borderId="12" xfId="2" applyNumberFormat="1" applyFont="1" applyBorder="1" applyAlignment="1">
      <alignment horizontal="center" vertical="center"/>
    </xf>
    <xf numFmtId="0" fontId="15" fillId="0" borderId="3" xfId="0" applyNumberFormat="1" applyFont="1" applyBorder="1" applyAlignment="1">
      <alignment horizontal="center" vertical="center" shrinkToFit="1"/>
    </xf>
    <xf numFmtId="0" fontId="15" fillId="0" borderId="23" xfId="0" applyNumberFormat="1" applyFont="1" applyBorder="1" applyAlignment="1">
      <alignment horizontal="left" vertical="center"/>
    </xf>
    <xf numFmtId="41" fontId="15" fillId="0" borderId="0" xfId="4" applyNumberFormat="1" applyFont="1" applyBorder="1">
      <alignment vertical="center"/>
    </xf>
    <xf numFmtId="0" fontId="15" fillId="0" borderId="0" xfId="0" applyNumberFormat="1" applyFont="1" applyBorder="1">
      <alignment vertical="center"/>
    </xf>
    <xf numFmtId="0" fontId="15" fillId="0" borderId="5" xfId="0" applyNumberFormat="1" applyFont="1" applyBorder="1" applyAlignment="1">
      <alignment horizontal="center" vertical="center"/>
    </xf>
    <xf numFmtId="0" fontId="15" fillId="0" borderId="12" xfId="0" applyNumberFormat="1" applyFont="1" applyBorder="1" applyAlignment="1">
      <alignment horizontal="left" vertical="center"/>
    </xf>
    <xf numFmtId="41" fontId="10" fillId="0" borderId="12" xfId="2" applyNumberFormat="1" applyFont="1" applyBorder="1" applyAlignment="1">
      <alignment horizontal="center" vertical="center"/>
    </xf>
    <xf numFmtId="0" fontId="7" fillId="0" borderId="23" xfId="0" applyNumberFormat="1" applyFont="1" applyBorder="1" applyAlignment="1">
      <alignment horizontal="left" vertical="center" wrapText="1"/>
    </xf>
    <xf numFmtId="0" fontId="7" fillId="0" borderId="31" xfId="0" applyNumberFormat="1" applyFont="1" applyBorder="1" applyAlignment="1">
      <alignment horizontal="left" vertical="center" wrapText="1"/>
    </xf>
    <xf numFmtId="0" fontId="16" fillId="0" borderId="12" xfId="0" applyNumberFormat="1" applyFont="1" applyBorder="1">
      <alignment vertical="center"/>
    </xf>
    <xf numFmtId="0" fontId="7" fillId="0" borderId="18" xfId="0" applyNumberFormat="1" applyFont="1" applyFill="1" applyBorder="1" applyAlignment="1">
      <alignment horizontal="left" vertical="center" shrinkToFit="1"/>
    </xf>
    <xf numFmtId="0" fontId="7" fillId="0" borderId="18" xfId="0" applyNumberFormat="1" applyFont="1" applyFill="1" applyBorder="1">
      <alignment vertical="center"/>
    </xf>
    <xf numFmtId="0" fontId="8" fillId="0" borderId="18" xfId="0" applyNumberFormat="1" applyFont="1" applyFill="1" applyBorder="1" applyAlignment="1">
      <alignment horizontal="center" vertical="center"/>
    </xf>
    <xf numFmtId="0" fontId="7" fillId="0" borderId="28" xfId="0" applyNumberFormat="1" applyFont="1" applyFill="1" applyBorder="1" applyAlignment="1">
      <alignment horizontal="left" vertical="center" shrinkToFit="1"/>
    </xf>
    <xf numFmtId="41" fontId="15" fillId="0" borderId="34" xfId="2" applyNumberFormat="1" applyFont="1" applyBorder="1">
      <alignment vertical="center"/>
    </xf>
    <xf numFmtId="0" fontId="7" fillId="0" borderId="31" xfId="0" applyNumberFormat="1" applyFont="1" applyFill="1" applyBorder="1" applyAlignment="1">
      <alignment vertical="center"/>
    </xf>
    <xf numFmtId="0" fontId="7" fillId="0" borderId="31" xfId="0" applyNumberFormat="1" applyFont="1" applyFill="1" applyBorder="1" applyAlignment="1">
      <alignment horizontal="left" vertical="center"/>
    </xf>
    <xf numFmtId="0" fontId="16" fillId="0" borderId="3" xfId="0" applyNumberFormat="1" applyFont="1" applyFill="1" applyBorder="1" applyAlignment="1">
      <alignment horizontal="center" vertical="center"/>
    </xf>
    <xf numFmtId="41" fontId="10" fillId="2" borderId="63" xfId="4" applyNumberFormat="1" applyFont="1" applyFill="1" applyBorder="1" applyAlignment="1">
      <alignment horizontal="center" vertical="center"/>
    </xf>
    <xf numFmtId="0" fontId="10" fillId="0" borderId="5" xfId="0" applyNumberFormat="1" applyFont="1" applyFill="1" applyBorder="1" applyAlignment="1">
      <alignment horizontal="center" vertical="center"/>
    </xf>
    <xf numFmtId="0" fontId="10" fillId="0" borderId="2" xfId="0" applyNumberFormat="1" applyFont="1" applyBorder="1">
      <alignment vertical="center"/>
    </xf>
    <xf numFmtId="0" fontId="10" fillId="0" borderId="5" xfId="0" applyNumberFormat="1" applyFont="1" applyBorder="1">
      <alignment vertical="center"/>
    </xf>
    <xf numFmtId="0" fontId="7" fillId="0" borderId="28" xfId="0" applyNumberFormat="1" applyFont="1" applyFill="1" applyBorder="1" applyAlignment="1">
      <alignment horizontal="left" vertical="center" wrapText="1"/>
    </xf>
    <xf numFmtId="0" fontId="10" fillId="0" borderId="5" xfId="0" applyNumberFormat="1" applyFont="1" applyBorder="1" applyAlignment="1">
      <alignment vertical="center"/>
    </xf>
    <xf numFmtId="0" fontId="7" fillId="0" borderId="57" xfId="0" applyNumberFormat="1" applyFont="1" applyFill="1" applyBorder="1" applyAlignment="1">
      <alignment horizontal="left" vertical="center"/>
    </xf>
    <xf numFmtId="41" fontId="7" fillId="0" borderId="18" xfId="0" applyNumberFormat="1" applyFont="1" applyFill="1" applyBorder="1">
      <alignment vertical="center"/>
    </xf>
    <xf numFmtId="0" fontId="7" fillId="0" borderId="12" xfId="0" applyNumberFormat="1" applyFont="1" applyFill="1" applyBorder="1" applyAlignment="1">
      <alignment horizontal="left" vertical="center" shrinkToFit="1"/>
    </xf>
    <xf numFmtId="177" fontId="16" fillId="0" borderId="62" xfId="2" applyNumberFormat="1" applyFont="1" applyBorder="1" applyAlignment="1">
      <alignment vertical="center"/>
    </xf>
    <xf numFmtId="41" fontId="16" fillId="0" borderId="16" xfId="2" applyNumberFormat="1" applyFont="1" applyBorder="1" applyAlignment="1">
      <alignment horizontal="center" vertical="center"/>
    </xf>
    <xf numFmtId="41" fontId="16" fillId="0" borderId="62" xfId="2" applyNumberFormat="1" applyFont="1" applyFill="1" applyBorder="1" applyAlignment="1">
      <alignment horizontal="center" vertical="center"/>
    </xf>
    <xf numFmtId="41" fontId="16" fillId="2" borderId="62" xfId="4" applyNumberFormat="1" applyFont="1" applyFill="1" applyBorder="1" applyAlignment="1">
      <alignment horizontal="center" vertical="center"/>
    </xf>
    <xf numFmtId="176" fontId="16" fillId="0" borderId="62" xfId="2" applyNumberFormat="1" applyFont="1" applyBorder="1" applyAlignment="1">
      <alignment horizontal="right" vertical="center"/>
    </xf>
    <xf numFmtId="0" fontId="7" fillId="0" borderId="13" xfId="0" applyNumberFormat="1" applyFont="1" applyFill="1" applyBorder="1" applyAlignment="1">
      <alignment horizontal="center" vertical="center"/>
    </xf>
    <xf numFmtId="41" fontId="10" fillId="0" borderId="62" xfId="2" applyNumberFormat="1" applyFont="1" applyBorder="1">
      <alignment vertical="center"/>
    </xf>
    <xf numFmtId="41" fontId="10" fillId="2" borderId="62" xfId="2" applyNumberFormat="1" applyFont="1" applyFill="1" applyBorder="1" applyAlignment="1">
      <alignment horizontal="center" vertical="center"/>
    </xf>
    <xf numFmtId="0" fontId="7" fillId="0" borderId="12" xfId="7" applyNumberFormat="1" applyFont="1" applyBorder="1" applyAlignment="1">
      <alignment horizontal="left" vertical="center"/>
    </xf>
    <xf numFmtId="0" fontId="7" fillId="0" borderId="18" xfId="7" applyNumberFormat="1" applyFont="1" applyBorder="1">
      <alignment vertical="center"/>
    </xf>
    <xf numFmtId="0" fontId="8" fillId="0" borderId="18" xfId="7" applyNumberFormat="1" applyFont="1" applyBorder="1" applyAlignment="1">
      <alignment horizontal="center" vertical="center"/>
    </xf>
    <xf numFmtId="0" fontId="7" fillId="0" borderId="18" xfId="7" applyNumberFormat="1" applyFont="1" applyBorder="1" applyAlignment="1">
      <alignment horizontal="center" vertical="center"/>
    </xf>
    <xf numFmtId="0" fontId="7" fillId="0" borderId="18" xfId="7" quotePrefix="1" applyNumberFormat="1" applyFont="1" applyBorder="1" applyAlignment="1">
      <alignment horizontal="center" vertical="center"/>
    </xf>
    <xf numFmtId="0" fontId="7" fillId="0" borderId="35" xfId="7" applyNumberFormat="1" applyFont="1" applyBorder="1">
      <alignment vertical="center"/>
    </xf>
    <xf numFmtId="0" fontId="7" fillId="0" borderId="13" xfId="0" applyNumberFormat="1" applyFont="1" applyFill="1" applyBorder="1" applyAlignment="1">
      <alignment horizontal="center" vertical="center" shrinkToFit="1"/>
    </xf>
    <xf numFmtId="0" fontId="7" fillId="0" borderId="0" xfId="7" applyNumberFormat="1" applyFont="1" applyBorder="1">
      <alignment vertical="center"/>
    </xf>
    <xf numFmtId="0" fontId="8" fillId="0" borderId="0" xfId="7" applyNumberFormat="1" applyFont="1" applyBorder="1" applyAlignment="1">
      <alignment horizontal="center" vertical="center"/>
    </xf>
    <xf numFmtId="0" fontId="7" fillId="0" borderId="0" xfId="7" applyNumberFormat="1" applyFont="1" applyBorder="1" applyAlignment="1">
      <alignment horizontal="center" vertical="center"/>
    </xf>
    <xf numFmtId="0" fontId="7" fillId="0" borderId="0" xfId="7" quotePrefix="1" applyNumberFormat="1" applyFont="1" applyBorder="1" applyAlignment="1">
      <alignment horizontal="center" vertical="center"/>
    </xf>
    <xf numFmtId="0" fontId="7" fillId="0" borderId="32" xfId="7" applyNumberFormat="1" applyFont="1" applyBorder="1">
      <alignment vertical="center"/>
    </xf>
    <xf numFmtId="0" fontId="7" fillId="0" borderId="19" xfId="0" applyNumberFormat="1" applyFont="1" applyFill="1" applyBorder="1" applyAlignment="1">
      <alignment horizontal="center" vertical="center"/>
    </xf>
    <xf numFmtId="41" fontId="10" fillId="0" borderId="48" xfId="2" applyNumberFormat="1" applyFont="1" applyBorder="1">
      <alignment vertical="center"/>
    </xf>
    <xf numFmtId="41" fontId="10" fillId="2" borderId="48" xfId="2" applyNumberFormat="1" applyFont="1" applyFill="1" applyBorder="1" applyAlignment="1">
      <alignment horizontal="center" vertical="center"/>
    </xf>
    <xf numFmtId="0" fontId="7" fillId="0" borderId="31" xfId="7" applyNumberFormat="1" applyFont="1" applyBorder="1" applyAlignment="1">
      <alignment horizontal="left" vertical="center"/>
    </xf>
    <xf numFmtId="0" fontId="7" fillId="0" borderId="28" xfId="7" applyNumberFormat="1" applyFont="1" applyBorder="1">
      <alignment vertical="center"/>
    </xf>
    <xf numFmtId="0" fontId="8" fillId="0" borderId="28" xfId="7" applyNumberFormat="1" applyFont="1" applyBorder="1" applyAlignment="1">
      <alignment horizontal="center" vertical="center"/>
    </xf>
    <xf numFmtId="0" fontId="7" fillId="0" borderId="28" xfId="7" applyNumberFormat="1" applyFont="1" applyBorder="1" applyAlignment="1">
      <alignment horizontal="center" vertical="center"/>
    </xf>
    <xf numFmtId="0" fontId="7" fillId="0" borderId="28" xfId="7" quotePrefix="1" applyNumberFormat="1" applyFont="1" applyBorder="1" applyAlignment="1">
      <alignment horizontal="center" vertical="center"/>
    </xf>
    <xf numFmtId="0" fontId="7" fillId="0" borderId="24" xfId="7" applyNumberFormat="1" applyFont="1" applyBorder="1">
      <alignment vertical="center"/>
    </xf>
    <xf numFmtId="0" fontId="7" fillId="0" borderId="19" xfId="0" applyNumberFormat="1" applyFont="1" applyFill="1" applyBorder="1" applyAlignment="1">
      <alignment horizontal="center" vertical="center" shrinkToFit="1"/>
    </xf>
    <xf numFmtId="0" fontId="7" fillId="0" borderId="17" xfId="0" applyNumberFormat="1" applyFont="1" applyFill="1" applyBorder="1" applyAlignment="1">
      <alignment horizontal="center" vertical="center"/>
    </xf>
    <xf numFmtId="41" fontId="10" fillId="2" borderId="56" xfId="2" applyNumberFormat="1" applyFont="1" applyFill="1" applyBorder="1" applyAlignment="1">
      <alignment horizontal="center" vertical="center"/>
    </xf>
    <xf numFmtId="0" fontId="7" fillId="0" borderId="25" xfId="0" applyNumberFormat="1" applyFont="1" applyFill="1" applyBorder="1" applyAlignment="1">
      <alignment horizontal="center" vertical="center"/>
    </xf>
    <xf numFmtId="41" fontId="10" fillId="2" borderId="27" xfId="2" applyNumberFormat="1" applyFont="1" applyFill="1" applyBorder="1" applyAlignment="1">
      <alignment horizontal="center" vertical="center"/>
    </xf>
    <xf numFmtId="0" fontId="7" fillId="0" borderId="17" xfId="0" applyNumberFormat="1" applyFont="1" applyFill="1" applyBorder="1" applyAlignment="1">
      <alignment horizontal="center" vertical="center" shrinkToFit="1"/>
    </xf>
    <xf numFmtId="0" fontId="14" fillId="0" borderId="13" xfId="0" applyNumberFormat="1" applyFont="1" applyFill="1" applyBorder="1" applyAlignment="1">
      <alignment horizontal="center" vertical="center"/>
    </xf>
    <xf numFmtId="0" fontId="14" fillId="0" borderId="19" xfId="0" applyNumberFormat="1" applyFont="1" applyFill="1" applyBorder="1" applyAlignment="1">
      <alignment horizontal="center" vertical="center" shrinkToFit="1"/>
    </xf>
    <xf numFmtId="0" fontId="7" fillId="0" borderId="12" xfId="7" applyNumberFormat="1" applyFont="1" applyBorder="1" applyAlignment="1">
      <alignment horizontal="left" vertical="center" shrinkToFit="1"/>
    </xf>
    <xf numFmtId="0" fontId="14" fillId="0" borderId="25" xfId="0" applyNumberFormat="1" applyFont="1" applyFill="1" applyBorder="1" applyAlignment="1">
      <alignment horizontal="center" vertical="center" shrinkToFit="1"/>
    </xf>
    <xf numFmtId="0" fontId="7" fillId="0" borderId="25" xfId="0" applyNumberFormat="1" applyFont="1" applyFill="1" applyBorder="1" applyAlignment="1">
      <alignment horizontal="center" vertical="center" shrinkToFit="1"/>
    </xf>
    <xf numFmtId="41" fontId="16" fillId="0" borderId="62" xfId="2" applyNumberFormat="1" applyFont="1" applyFill="1" applyBorder="1" applyAlignment="1">
      <alignment vertical="center" wrapText="1"/>
    </xf>
    <xf numFmtId="41" fontId="16" fillId="0" borderId="56" xfId="2" applyNumberFormat="1" applyFont="1" applyFill="1" applyBorder="1" applyAlignment="1">
      <alignment vertical="center" wrapText="1"/>
    </xf>
    <xf numFmtId="176" fontId="16" fillId="0" borderId="56" xfId="2" applyNumberFormat="1" applyFont="1" applyBorder="1" applyAlignment="1">
      <alignment horizontal="right" vertical="center" wrapText="1"/>
    </xf>
    <xf numFmtId="177" fontId="16" fillId="0" borderId="56" xfId="2" applyNumberFormat="1" applyFont="1" applyBorder="1" applyAlignment="1">
      <alignment vertical="center" wrapText="1"/>
    </xf>
    <xf numFmtId="41" fontId="10" fillId="0" borderId="56" xfId="2" applyNumberFormat="1" applyFont="1" applyFill="1" applyBorder="1" applyAlignment="1">
      <alignment vertical="center"/>
    </xf>
    <xf numFmtId="0" fontId="7" fillId="0" borderId="12" xfId="0" applyNumberFormat="1" applyFont="1" applyBorder="1" applyAlignment="1">
      <alignment vertical="center" wrapText="1"/>
    </xf>
    <xf numFmtId="41" fontId="10" fillId="0" borderId="27" xfId="2" applyNumberFormat="1" applyFont="1" applyFill="1" applyBorder="1" applyAlignment="1">
      <alignment vertical="center"/>
    </xf>
    <xf numFmtId="0" fontId="7" fillId="0" borderId="23" xfId="0" applyNumberFormat="1" applyFont="1" applyBorder="1" applyAlignment="1">
      <alignment vertical="center" wrapText="1"/>
    </xf>
    <xf numFmtId="0" fontId="7" fillId="0" borderId="33" xfId="0" applyNumberFormat="1" applyFont="1" applyBorder="1" applyAlignment="1">
      <alignment vertical="center" wrapText="1"/>
    </xf>
    <xf numFmtId="41" fontId="7" fillId="0" borderId="28" xfId="2" applyNumberFormat="1" applyFont="1" applyBorder="1" applyAlignment="1">
      <alignment vertical="center" shrinkToFit="1"/>
    </xf>
    <xf numFmtId="41" fontId="10" fillId="0" borderId="35" xfId="2" applyNumberFormat="1" applyFont="1" applyFill="1" applyBorder="1" applyAlignment="1">
      <alignment vertical="center"/>
    </xf>
    <xf numFmtId="41" fontId="10" fillId="0" borderId="11" xfId="2" applyNumberFormat="1" applyFont="1" applyBorder="1" applyAlignment="1">
      <alignment horizontal="center" vertical="center"/>
    </xf>
    <xf numFmtId="41" fontId="10" fillId="0" borderId="30" xfId="2" applyNumberFormat="1" applyFont="1" applyFill="1" applyBorder="1" applyAlignment="1">
      <alignment vertical="center"/>
    </xf>
    <xf numFmtId="41" fontId="10" fillId="0" borderId="0" xfId="2" applyNumberFormat="1" applyFont="1" applyBorder="1" applyAlignment="1">
      <alignment horizontal="center" vertical="center"/>
    </xf>
    <xf numFmtId="0" fontId="10" fillId="0" borderId="0" xfId="0" applyNumberFormat="1" applyFont="1" applyBorder="1" applyAlignment="1">
      <alignment horizontal="center" vertical="center"/>
    </xf>
    <xf numFmtId="41" fontId="10" fillId="0" borderId="0" xfId="2" applyNumberFormat="1" applyFont="1" applyFill="1" applyBorder="1" applyAlignment="1">
      <alignment horizontal="center" vertical="center"/>
    </xf>
    <xf numFmtId="176" fontId="10" fillId="0" borderId="0" xfId="2" applyNumberFormat="1" applyFont="1" applyBorder="1" applyAlignment="1">
      <alignment horizontal="right" vertical="center"/>
    </xf>
    <xf numFmtId="177" fontId="10" fillId="0" borderId="0" xfId="2" applyNumberFormat="1" applyFont="1" applyBorder="1" applyAlignment="1">
      <alignment vertical="center"/>
    </xf>
    <xf numFmtId="41" fontId="10" fillId="0" borderId="0" xfId="0" applyNumberFormat="1" applyFont="1" applyBorder="1" applyAlignment="1">
      <alignment horizontal="left" vertical="center"/>
    </xf>
    <xf numFmtId="43" fontId="7" fillId="0" borderId="0" xfId="0" applyNumberFormat="1" applyFont="1" applyBorder="1" applyAlignment="1">
      <alignment horizontal="left" vertical="center"/>
    </xf>
    <xf numFmtId="41" fontId="14" fillId="0" borderId="0" xfId="0" applyNumberFormat="1" applyFont="1" applyAlignment="1">
      <alignment horizontal="left" vertical="center"/>
    </xf>
    <xf numFmtId="0" fontId="10" fillId="0" borderId="12" xfId="0" applyNumberFormat="1" applyFont="1" applyBorder="1" applyAlignment="1">
      <alignment horizontal="center" vertical="center"/>
    </xf>
    <xf numFmtId="0" fontId="7" fillId="0" borderId="33" xfId="0" applyNumberFormat="1" applyFont="1" applyFill="1" applyBorder="1" applyAlignment="1">
      <alignment horizontal="left" vertical="center" shrinkToFit="1"/>
    </xf>
    <xf numFmtId="0" fontId="16" fillId="0" borderId="3" xfId="0" applyNumberFormat="1" applyFont="1" applyBorder="1" applyAlignment="1">
      <alignment horizontal="center" vertical="center" shrinkToFit="1"/>
    </xf>
    <xf numFmtId="0" fontId="7" fillId="0" borderId="14" xfId="0" quotePrefix="1" applyNumberFormat="1" applyFont="1" applyFill="1" applyBorder="1" applyAlignment="1">
      <alignment horizontal="left" vertical="center" shrinkToFit="1"/>
    </xf>
    <xf numFmtId="0" fontId="7" fillId="0" borderId="23" xfId="0" applyNumberFormat="1" applyFont="1" applyBorder="1" applyAlignment="1">
      <alignment horizontal="left" vertical="center" shrinkToFit="1"/>
    </xf>
    <xf numFmtId="0" fontId="16" fillId="0" borderId="20" xfId="0" applyNumberFormat="1" applyFont="1" applyBorder="1" applyAlignment="1">
      <alignment horizontal="center" vertical="center"/>
    </xf>
    <xf numFmtId="0" fontId="16" fillId="0" borderId="7" xfId="0" applyNumberFormat="1" applyFont="1" applyBorder="1" applyAlignment="1">
      <alignment horizontal="center" vertical="center"/>
    </xf>
    <xf numFmtId="0" fontId="7" fillId="0" borderId="28" xfId="0" applyNumberFormat="1" applyFont="1" applyFill="1" applyBorder="1" applyAlignment="1">
      <alignment horizontal="center" vertical="center" shrinkToFit="1"/>
    </xf>
    <xf numFmtId="0" fontId="7" fillId="0" borderId="12" xfId="0" applyNumberFormat="1" applyFont="1" applyFill="1" applyBorder="1" applyAlignment="1">
      <alignment horizontal="left" vertical="center" wrapText="1"/>
    </xf>
    <xf numFmtId="0" fontId="7" fillId="0" borderId="4" xfId="0" applyNumberFormat="1" applyFont="1" applyBorder="1" applyAlignment="1">
      <alignment horizontal="center" vertical="center"/>
    </xf>
    <xf numFmtId="0" fontId="10" fillId="0" borderId="7" xfId="0" applyNumberFormat="1" applyFont="1" applyFill="1" applyBorder="1" applyAlignment="1">
      <alignment horizontal="center" vertical="center"/>
    </xf>
    <xf numFmtId="0" fontId="10" fillId="0" borderId="36" xfId="0" applyNumberFormat="1" applyFont="1" applyBorder="1" applyAlignment="1">
      <alignment horizontal="center" vertical="center"/>
    </xf>
    <xf numFmtId="0" fontId="10" fillId="0" borderId="23" xfId="0" applyNumberFormat="1" applyFont="1" applyBorder="1" applyAlignment="1">
      <alignment horizontal="center" vertical="center"/>
    </xf>
    <xf numFmtId="0" fontId="7" fillId="0" borderId="18" xfId="0" applyNumberFormat="1" applyFont="1" applyBorder="1" applyAlignment="1">
      <alignment horizontal="center" vertical="center"/>
    </xf>
    <xf numFmtId="0" fontId="16" fillId="0" borderId="5" xfId="0" applyNumberFormat="1" applyFont="1" applyBorder="1" applyAlignment="1">
      <alignment horizontal="center" vertical="center"/>
    </xf>
    <xf numFmtId="0" fontId="16" fillId="0" borderId="23" xfId="0" applyNumberFormat="1" applyFont="1" applyBorder="1" applyAlignment="1">
      <alignment horizontal="center" vertical="center"/>
    </xf>
    <xf numFmtId="178" fontId="10" fillId="0" borderId="3" xfId="2" applyNumberFormat="1" applyFont="1" applyBorder="1" applyAlignment="1">
      <alignment horizontal="right" vertical="center"/>
    </xf>
    <xf numFmtId="0" fontId="10" fillId="0" borderId="33" xfId="0" applyNumberFormat="1" applyFont="1" applyBorder="1" applyAlignment="1">
      <alignment horizontal="center" vertical="center"/>
    </xf>
    <xf numFmtId="41" fontId="10" fillId="0" borderId="3" xfId="2" applyNumberFormat="1" applyFont="1" applyBorder="1" applyAlignment="1">
      <alignment horizontal="center" vertical="center"/>
    </xf>
    <xf numFmtId="41" fontId="10" fillId="0" borderId="5" xfId="2" applyNumberFormat="1" applyFont="1" applyBorder="1" applyAlignment="1">
      <alignment horizontal="center" vertical="center"/>
    </xf>
    <xf numFmtId="41" fontId="10" fillId="0" borderId="42" xfId="2" applyNumberFormat="1" applyFont="1" applyFill="1" applyBorder="1" applyAlignment="1">
      <alignment horizontal="center" vertical="center"/>
    </xf>
    <xf numFmtId="41" fontId="10" fillId="0" borderId="41" xfId="2" applyNumberFormat="1" applyFont="1" applyFill="1" applyBorder="1" applyAlignment="1">
      <alignment horizontal="center" vertical="center"/>
    </xf>
    <xf numFmtId="41" fontId="10" fillId="0" borderId="3" xfId="4" applyNumberFormat="1" applyFont="1" applyFill="1" applyBorder="1" applyAlignment="1">
      <alignment horizontal="center" vertical="center"/>
    </xf>
    <xf numFmtId="41" fontId="10" fillId="0" borderId="5" xfId="4" applyNumberFormat="1" applyFont="1" applyFill="1" applyBorder="1" applyAlignment="1">
      <alignment horizontal="center" vertical="center"/>
    </xf>
    <xf numFmtId="41" fontId="10" fillId="0" borderId="7" xfId="4" applyNumberFormat="1" applyFont="1" applyFill="1" applyBorder="1" applyAlignment="1">
      <alignment horizontal="center" vertical="center"/>
    </xf>
    <xf numFmtId="0" fontId="9" fillId="0" borderId="0" xfId="0" applyNumberFormat="1" applyFont="1" applyBorder="1" applyAlignment="1">
      <alignment horizontal="center" vertical="center"/>
    </xf>
    <xf numFmtId="0" fontId="10" fillId="0" borderId="23" xfId="0" applyNumberFormat="1" applyFont="1" applyBorder="1" applyAlignment="1">
      <alignment horizontal="center" vertical="center" wrapText="1"/>
    </xf>
    <xf numFmtId="0" fontId="10" fillId="0" borderId="15" xfId="0" applyNumberFormat="1" applyFont="1" applyBorder="1" applyAlignment="1">
      <alignment horizontal="center" vertical="center"/>
    </xf>
    <xf numFmtId="0" fontId="7" fillId="0" borderId="34" xfId="0" applyNumberFormat="1" applyFont="1" applyBorder="1" applyAlignment="1">
      <alignment horizontal="center" vertical="center"/>
    </xf>
    <xf numFmtId="178" fontId="10" fillId="0" borderId="4" xfId="2" applyNumberFormat="1" applyFont="1" applyBorder="1" applyAlignment="1">
      <alignment horizontal="right" vertical="center"/>
    </xf>
    <xf numFmtId="41" fontId="10" fillId="0" borderId="10" xfId="4" applyNumberFormat="1" applyFont="1" applyFill="1" applyBorder="1" applyAlignment="1">
      <alignment horizontal="center" vertical="center"/>
    </xf>
    <xf numFmtId="3" fontId="10" fillId="0" borderId="7" xfId="2" applyNumberFormat="1" applyFont="1" applyFill="1" applyBorder="1" applyAlignment="1">
      <alignment horizontal="right" vertical="center"/>
    </xf>
    <xf numFmtId="178" fontId="10" fillId="0" borderId="7" xfId="2" applyNumberFormat="1" applyFont="1" applyBorder="1" applyAlignment="1">
      <alignment horizontal="right" vertical="center"/>
    </xf>
    <xf numFmtId="0" fontId="7" fillId="0" borderId="18" xfId="0" applyNumberFormat="1" applyFont="1" applyFill="1" applyBorder="1" applyAlignment="1">
      <alignment horizontal="center" vertical="center"/>
    </xf>
    <xf numFmtId="0" fontId="7" fillId="0" borderId="12" xfId="0" applyNumberFormat="1" applyFont="1" applyFill="1" applyBorder="1" applyAlignment="1">
      <alignment horizontal="left" vertical="center"/>
    </xf>
    <xf numFmtId="41" fontId="10" fillId="0" borderId="56" xfId="2" applyNumberFormat="1" applyFont="1" applyFill="1" applyBorder="1" applyAlignment="1">
      <alignment horizontal="center" vertical="center"/>
    </xf>
    <xf numFmtId="177" fontId="10" fillId="0" borderId="56" xfId="4" applyNumberFormat="1" applyFont="1" applyBorder="1" applyAlignment="1">
      <alignment vertical="center"/>
    </xf>
    <xf numFmtId="176" fontId="10" fillId="0" borderId="56" xfId="2" applyNumberFormat="1" applyFont="1" applyBorder="1" applyAlignment="1">
      <alignment horizontal="right" vertical="center"/>
    </xf>
    <xf numFmtId="176" fontId="10" fillId="0" borderId="27" xfId="2" applyNumberFormat="1" applyFont="1" applyBorder="1" applyAlignment="1">
      <alignment horizontal="right" vertical="center"/>
    </xf>
    <xf numFmtId="176" fontId="10" fillId="0" borderId="48" xfId="2" applyNumberFormat="1" applyFont="1" applyBorder="1" applyAlignment="1">
      <alignment horizontal="right" vertical="center"/>
    </xf>
    <xf numFmtId="41" fontId="10" fillId="0" borderId="56" xfId="2" applyNumberFormat="1" applyFont="1" applyBorder="1" applyAlignment="1">
      <alignment horizontal="center" vertical="center"/>
    </xf>
    <xf numFmtId="41" fontId="10" fillId="0" borderId="27" xfId="2" applyNumberFormat="1" applyFont="1" applyBorder="1" applyAlignment="1">
      <alignment horizontal="center" vertical="center"/>
    </xf>
    <xf numFmtId="41" fontId="10" fillId="2" borderId="56" xfId="4" applyNumberFormat="1" applyFont="1" applyFill="1" applyBorder="1" applyAlignment="1">
      <alignment horizontal="center" vertical="center"/>
    </xf>
    <xf numFmtId="41" fontId="10" fillId="2" borderId="48" xfId="4" applyNumberFormat="1" applyFont="1" applyFill="1" applyBorder="1" applyAlignment="1">
      <alignment horizontal="center" vertical="center"/>
    </xf>
    <xf numFmtId="41" fontId="10" fillId="2" borderId="27" xfId="4" applyNumberFormat="1" applyFont="1" applyFill="1" applyBorder="1" applyAlignment="1">
      <alignment horizontal="center" vertical="center"/>
    </xf>
    <xf numFmtId="0" fontId="7" fillId="0" borderId="19" xfId="0" applyNumberFormat="1" applyFont="1" applyBorder="1" applyAlignment="1">
      <alignment horizontal="center" vertical="center" wrapText="1"/>
    </xf>
    <xf numFmtId="176" fontId="10" fillId="0" borderId="56" xfId="4" applyNumberFormat="1" applyFont="1" applyBorder="1" applyAlignment="1">
      <alignment horizontal="right" vertical="center"/>
    </xf>
    <xf numFmtId="176" fontId="10" fillId="0" borderId="27" xfId="4" applyNumberFormat="1" applyFont="1" applyBorder="1" applyAlignment="1">
      <alignment horizontal="right" vertical="center"/>
    </xf>
    <xf numFmtId="177" fontId="10" fillId="0" borderId="56" xfId="2" applyNumberFormat="1" applyFont="1" applyBorder="1" applyAlignment="1">
      <alignment vertical="center"/>
    </xf>
    <xf numFmtId="177" fontId="10" fillId="0" borderId="27" xfId="2" applyNumberFormat="1" applyFont="1" applyBorder="1" applyAlignment="1">
      <alignment vertical="center"/>
    </xf>
    <xf numFmtId="177" fontId="10" fillId="0" borderId="48" xfId="2" applyNumberFormat="1" applyFont="1" applyBorder="1" applyAlignment="1">
      <alignment vertical="center"/>
    </xf>
    <xf numFmtId="0" fontId="7" fillId="0" borderId="0" xfId="0" applyNumberFormat="1" applyFont="1" applyBorder="1" applyAlignment="1">
      <alignment horizontal="center" vertical="center"/>
    </xf>
    <xf numFmtId="41" fontId="10" fillId="2" borderId="62" xfId="4" applyNumberFormat="1" applyFont="1" applyFill="1" applyBorder="1" applyAlignment="1">
      <alignment horizontal="center" vertical="center"/>
    </xf>
    <xf numFmtId="41" fontId="10" fillId="0" borderId="27" xfId="2" applyNumberFormat="1" applyFont="1" applyFill="1" applyBorder="1" applyAlignment="1">
      <alignment horizontal="center" vertical="center"/>
    </xf>
    <xf numFmtId="41" fontId="10" fillId="0" borderId="48" xfId="2" applyNumberFormat="1" applyFont="1" applyFill="1" applyBorder="1" applyAlignment="1">
      <alignment horizontal="center" vertical="center"/>
    </xf>
    <xf numFmtId="0" fontId="7" fillId="0" borderId="36" xfId="0" applyNumberFormat="1" applyFont="1" applyBorder="1" applyAlignment="1">
      <alignment horizontal="center" vertical="center"/>
    </xf>
    <xf numFmtId="0" fontId="7" fillId="0" borderId="23" xfId="0" applyNumberFormat="1" applyFont="1" applyBorder="1" applyAlignment="1">
      <alignment horizontal="center" vertical="center"/>
    </xf>
    <xf numFmtId="41" fontId="10" fillId="0" borderId="56" xfId="4" applyNumberFormat="1" applyFont="1" applyFill="1" applyBorder="1" applyAlignment="1">
      <alignment horizontal="center" vertical="center"/>
    </xf>
    <xf numFmtId="41" fontId="10" fillId="0" borderId="27" xfId="4" applyNumberFormat="1" applyFont="1" applyFill="1" applyBorder="1" applyAlignment="1">
      <alignment horizontal="center" vertical="center"/>
    </xf>
    <xf numFmtId="0" fontId="7" fillId="0" borderId="57" xfId="0" applyNumberFormat="1" applyFont="1" applyBorder="1" applyAlignment="1">
      <alignment horizontal="left" vertical="center"/>
    </xf>
    <xf numFmtId="0" fontId="7" fillId="0" borderId="18" xfId="0" applyNumberFormat="1" applyFont="1" applyBorder="1" applyAlignment="1">
      <alignment horizontal="left" vertical="center"/>
    </xf>
    <xf numFmtId="0" fontId="7" fillId="0" borderId="13" xfId="0" applyNumberFormat="1" applyFont="1" applyBorder="1" applyAlignment="1">
      <alignment horizontal="center" vertical="center"/>
    </xf>
    <xf numFmtId="0" fontId="7" fillId="0" borderId="15" xfId="0" applyNumberFormat="1" applyFont="1" applyBorder="1" applyAlignment="1">
      <alignment horizontal="center" vertical="center"/>
    </xf>
    <xf numFmtId="41" fontId="10" fillId="0" borderId="62" xfId="2" applyNumberFormat="1" applyFont="1" applyBorder="1" applyAlignment="1">
      <alignment horizontal="center" vertical="center"/>
    </xf>
    <xf numFmtId="177" fontId="10" fillId="0" borderId="62" xfId="2" applyNumberFormat="1" applyFont="1" applyBorder="1" applyAlignment="1">
      <alignment vertical="center"/>
    </xf>
    <xf numFmtId="176" fontId="10" fillId="0" borderId="62" xfId="2" applyNumberFormat="1" applyFont="1" applyBorder="1" applyAlignment="1">
      <alignment horizontal="right" vertical="center"/>
    </xf>
    <xf numFmtId="41" fontId="10" fillId="0" borderId="62" xfId="2" applyNumberFormat="1" applyFont="1" applyFill="1" applyBorder="1" applyAlignment="1">
      <alignment horizontal="center" vertical="center"/>
    </xf>
    <xf numFmtId="0" fontId="7" fillId="3" borderId="23" xfId="0" applyNumberFormat="1" applyFont="1" applyFill="1" applyBorder="1" applyAlignment="1">
      <alignment horizontal="left" vertical="center"/>
    </xf>
    <xf numFmtId="41" fontId="7" fillId="3" borderId="0" xfId="4" applyNumberFormat="1" applyFont="1" applyFill="1" applyBorder="1">
      <alignment vertical="center"/>
    </xf>
    <xf numFmtId="0" fontId="7" fillId="3" borderId="0" xfId="0" applyNumberFormat="1" applyFont="1" applyFill="1" applyBorder="1" applyAlignment="1">
      <alignment horizontal="center" vertical="center"/>
    </xf>
    <xf numFmtId="0" fontId="8" fillId="3" borderId="0" xfId="0" applyNumberFormat="1" applyFont="1" applyFill="1" applyBorder="1" applyAlignment="1">
      <alignment horizontal="center" vertical="center"/>
    </xf>
    <xf numFmtId="0" fontId="7" fillId="3" borderId="0" xfId="0" quotePrefix="1" applyNumberFormat="1" applyFont="1" applyFill="1" applyBorder="1" applyAlignment="1">
      <alignment horizontal="center" vertical="center"/>
    </xf>
    <xf numFmtId="0" fontId="7" fillId="3" borderId="32" xfId="0" applyNumberFormat="1" applyFont="1" applyFill="1" applyBorder="1">
      <alignment vertical="center"/>
    </xf>
    <xf numFmtId="0" fontId="7" fillId="0" borderId="33" xfId="0" applyNumberFormat="1" applyFont="1" applyBorder="1" applyAlignment="1">
      <alignment horizontal="left" vertical="center"/>
    </xf>
    <xf numFmtId="41" fontId="7" fillId="0" borderId="34" xfId="4" applyNumberFormat="1" applyFont="1" applyBorder="1">
      <alignment vertical="center"/>
    </xf>
    <xf numFmtId="176" fontId="7" fillId="0" borderId="0" xfId="2" applyNumberFormat="1" applyFont="1" applyBorder="1">
      <alignment vertical="center"/>
    </xf>
    <xf numFmtId="3" fontId="7" fillId="0" borderId="0" xfId="0" applyNumberFormat="1" applyFont="1" applyBorder="1">
      <alignment vertical="center"/>
    </xf>
    <xf numFmtId="0" fontId="7" fillId="0" borderId="28" xfId="0" applyNumberFormat="1" applyFont="1" applyFill="1" applyBorder="1" applyAlignment="1">
      <alignment horizontal="left" vertical="center"/>
    </xf>
    <xf numFmtId="176" fontId="7" fillId="0" borderId="28" xfId="4" applyNumberFormat="1" applyFont="1" applyBorder="1">
      <alignment vertical="center"/>
    </xf>
    <xf numFmtId="0" fontId="14" fillId="0" borderId="28" xfId="0" applyNumberFormat="1" applyFont="1" applyBorder="1" applyAlignment="1">
      <alignment horizontal="left" vertical="center"/>
    </xf>
    <xf numFmtId="0" fontId="7" fillId="0" borderId="0" xfId="0" applyNumberFormat="1" applyFont="1" applyBorder="1" applyAlignment="1">
      <alignment horizontal="left" vertical="top" wrapText="1"/>
    </xf>
    <xf numFmtId="0" fontId="7" fillId="0" borderId="64" xfId="0" applyNumberFormat="1" applyFont="1" applyBorder="1" applyAlignment="1">
      <alignment horizontal="left" vertical="center" shrinkToFit="1"/>
    </xf>
    <xf numFmtId="41" fontId="7" fillId="0" borderId="14" xfId="4" applyNumberFormat="1" applyFont="1" applyBorder="1">
      <alignment vertical="center"/>
    </xf>
    <xf numFmtId="0" fontId="7" fillId="0" borderId="14" xfId="0" applyNumberFormat="1" applyFont="1" applyBorder="1">
      <alignment vertical="center"/>
    </xf>
    <xf numFmtId="41" fontId="7" fillId="0" borderId="14" xfId="0" applyNumberFormat="1" applyFont="1" applyBorder="1">
      <alignment vertical="center"/>
    </xf>
    <xf numFmtId="41" fontId="3" fillId="0" borderId="0" xfId="2" applyNumberFormat="1" applyFont="1" applyBorder="1" applyAlignment="1">
      <alignment vertical="center"/>
    </xf>
    <xf numFmtId="41" fontId="3" fillId="0" borderId="0" xfId="0" applyNumberFormat="1" applyFont="1" applyBorder="1" applyAlignment="1">
      <alignment vertical="center"/>
    </xf>
    <xf numFmtId="0" fontId="3" fillId="0" borderId="0" xfId="0" applyNumberFormat="1" applyFont="1" applyBorder="1" applyAlignment="1">
      <alignment vertical="center"/>
    </xf>
    <xf numFmtId="0" fontId="2" fillId="0" borderId="0" xfId="0" applyNumberFormat="1" applyFont="1" applyBorder="1" applyAlignment="1">
      <alignment vertical="center" wrapText="1"/>
    </xf>
    <xf numFmtId="0" fontId="4" fillId="0" borderId="0" xfId="0" applyNumberFormat="1" applyFont="1" applyAlignment="1">
      <alignment horizontal="center" vertical="center"/>
    </xf>
    <xf numFmtId="0" fontId="3" fillId="0" borderId="0" xfId="0" applyNumberFormat="1" applyFont="1" applyBorder="1" applyAlignment="1">
      <alignment horizontal="left" vertical="center"/>
    </xf>
    <xf numFmtId="41" fontId="3" fillId="0" borderId="0" xfId="2" applyNumberFormat="1" applyFont="1" applyBorder="1" applyAlignment="1">
      <alignment horizontal="left" vertical="center"/>
    </xf>
    <xf numFmtId="41" fontId="3" fillId="0" borderId="0" xfId="0" applyNumberFormat="1" applyFont="1" applyBorder="1" applyAlignment="1">
      <alignment horizontal="center" vertical="center"/>
    </xf>
    <xf numFmtId="41" fontId="3" fillId="0" borderId="0" xfId="2" applyNumberFormat="1" applyFont="1" applyBorder="1" applyAlignment="1">
      <alignment horizontal="center" vertical="center"/>
    </xf>
    <xf numFmtId="41" fontId="3" fillId="0" borderId="0" xfId="0" applyNumberFormat="1" applyFont="1" applyAlignment="1">
      <alignment horizontal="center" vertical="center"/>
    </xf>
    <xf numFmtId="0" fontId="3" fillId="0" borderId="0" xfId="0" applyNumberFormat="1" applyFont="1" applyAlignment="1">
      <alignment horizontal="center" vertical="center"/>
    </xf>
    <xf numFmtId="0" fontId="10" fillId="0" borderId="36" xfId="0" applyNumberFormat="1" applyFont="1" applyBorder="1" applyAlignment="1">
      <alignment horizontal="center" vertical="center"/>
    </xf>
    <xf numFmtId="0" fontId="10" fillId="0" borderId="23" xfId="0" applyNumberFormat="1" applyFont="1" applyBorder="1" applyAlignment="1">
      <alignment horizontal="center" vertical="center"/>
    </xf>
    <xf numFmtId="0" fontId="13" fillId="0" borderId="72" xfId="0" applyNumberFormat="1" applyFont="1" applyBorder="1" applyAlignment="1">
      <alignment horizontal="center" vertical="center"/>
    </xf>
    <xf numFmtId="0" fontId="13" fillId="0" borderId="8" xfId="0" applyNumberFormat="1" applyFont="1" applyBorder="1" applyAlignment="1">
      <alignment horizontal="center" vertical="center"/>
    </xf>
    <xf numFmtId="0" fontId="13" fillId="0" borderId="69" xfId="0" applyNumberFormat="1" applyFont="1" applyBorder="1" applyAlignment="1">
      <alignment horizontal="center" vertical="center"/>
    </xf>
    <xf numFmtId="0" fontId="13" fillId="0" borderId="71" xfId="0" applyNumberFormat="1" applyFont="1" applyBorder="1" applyAlignment="1">
      <alignment horizontal="center" vertical="center"/>
    </xf>
    <xf numFmtId="0" fontId="13" fillId="0" borderId="10" xfId="0" applyNumberFormat="1" applyFont="1" applyBorder="1" applyAlignment="1">
      <alignment horizontal="center" vertical="center"/>
    </xf>
    <xf numFmtId="0" fontId="13" fillId="0" borderId="70" xfId="0" applyNumberFormat="1" applyFont="1" applyBorder="1" applyAlignment="1">
      <alignment horizontal="center" vertical="center"/>
    </xf>
    <xf numFmtId="0" fontId="7" fillId="0" borderId="18" xfId="0" applyNumberFormat="1" applyFont="1" applyBorder="1" applyAlignment="1">
      <alignment horizontal="center" vertical="center"/>
    </xf>
    <xf numFmtId="0" fontId="16" fillId="0" borderId="5" xfId="0" applyNumberFormat="1" applyFont="1" applyBorder="1" applyAlignment="1">
      <alignment horizontal="center" vertical="center"/>
    </xf>
    <xf numFmtId="0" fontId="16" fillId="0" borderId="23" xfId="0" applyNumberFormat="1" applyFont="1" applyBorder="1" applyAlignment="1">
      <alignment horizontal="center" vertical="center"/>
    </xf>
    <xf numFmtId="3" fontId="10" fillId="0" borderId="3" xfId="2" applyNumberFormat="1" applyFont="1" applyFill="1" applyBorder="1" applyAlignment="1">
      <alignment horizontal="right" vertical="center"/>
    </xf>
    <xf numFmtId="3" fontId="10" fillId="0" borderId="5" xfId="2" applyNumberFormat="1" applyFont="1" applyFill="1" applyBorder="1" applyAlignment="1">
      <alignment horizontal="right" vertical="center"/>
    </xf>
    <xf numFmtId="0" fontId="13" fillId="0" borderId="46" xfId="0" applyNumberFormat="1" applyFont="1" applyBorder="1" applyAlignment="1">
      <alignment horizontal="center" vertical="center"/>
    </xf>
    <xf numFmtId="0" fontId="13" fillId="0" borderId="37" xfId="0" applyNumberFormat="1" applyFont="1" applyBorder="1" applyAlignment="1">
      <alignment horizontal="center" vertical="center"/>
    </xf>
    <xf numFmtId="0" fontId="13" fillId="0" borderId="68" xfId="0" applyNumberFormat="1" applyFont="1" applyBorder="1" applyAlignment="1">
      <alignment horizontal="center" vertical="center"/>
    </xf>
    <xf numFmtId="178" fontId="10" fillId="0" borderId="3" xfId="2" applyNumberFormat="1" applyFont="1" applyBorder="1" applyAlignment="1">
      <alignment horizontal="right" vertical="center"/>
    </xf>
    <xf numFmtId="178" fontId="10" fillId="0" borderId="5" xfId="2" applyNumberFormat="1" applyFont="1" applyBorder="1" applyAlignment="1">
      <alignment horizontal="right" vertical="center"/>
    </xf>
    <xf numFmtId="0" fontId="10" fillId="0" borderId="33" xfId="0" applyNumberFormat="1" applyFont="1" applyBorder="1" applyAlignment="1">
      <alignment horizontal="center" vertical="center"/>
    </xf>
    <xf numFmtId="41" fontId="10" fillId="0" borderId="3" xfId="2" applyNumberFormat="1" applyFont="1" applyBorder="1" applyAlignment="1">
      <alignment horizontal="center" vertical="center"/>
    </xf>
    <xf numFmtId="41" fontId="10" fillId="0" borderId="5" xfId="2" applyNumberFormat="1" applyFont="1" applyBorder="1" applyAlignment="1">
      <alignment horizontal="center" vertical="center"/>
    </xf>
    <xf numFmtId="41" fontId="10" fillId="0" borderId="7" xfId="2" applyNumberFormat="1" applyFont="1" applyBorder="1" applyAlignment="1">
      <alignment horizontal="center" vertical="center"/>
    </xf>
    <xf numFmtId="41" fontId="10" fillId="0" borderId="42" xfId="2" applyNumberFormat="1" applyFont="1" applyFill="1" applyBorder="1" applyAlignment="1">
      <alignment horizontal="center" vertical="center"/>
    </xf>
    <xf numFmtId="41" fontId="10" fillId="0" borderId="41" xfId="2" applyNumberFormat="1" applyFont="1" applyFill="1" applyBorder="1" applyAlignment="1">
      <alignment horizontal="center" vertical="center"/>
    </xf>
    <xf numFmtId="41" fontId="10" fillId="0" borderId="43" xfId="2" applyNumberFormat="1" applyFont="1" applyFill="1" applyBorder="1" applyAlignment="1">
      <alignment horizontal="center" vertical="center"/>
    </xf>
    <xf numFmtId="41" fontId="10" fillId="0" borderId="3" xfId="4" applyNumberFormat="1" applyFont="1" applyFill="1" applyBorder="1" applyAlignment="1">
      <alignment horizontal="center" vertical="center"/>
    </xf>
    <xf numFmtId="41" fontId="10" fillId="0" borderId="5" xfId="4" applyNumberFormat="1" applyFont="1" applyFill="1" applyBorder="1" applyAlignment="1">
      <alignment horizontal="center" vertical="center"/>
    </xf>
    <xf numFmtId="41" fontId="10" fillId="0" borderId="7" xfId="4" applyNumberFormat="1" applyFont="1" applyFill="1" applyBorder="1" applyAlignment="1">
      <alignment horizontal="center" vertical="center"/>
    </xf>
    <xf numFmtId="0" fontId="9" fillId="0" borderId="0" xfId="0" applyNumberFormat="1" applyFont="1" applyBorder="1" applyAlignment="1">
      <alignment horizontal="center" vertical="center"/>
    </xf>
    <xf numFmtId="41" fontId="13" fillId="0" borderId="8" xfId="2" applyNumberFormat="1" applyFont="1" applyBorder="1" applyAlignment="1">
      <alignment horizontal="center" vertical="center" wrapText="1"/>
    </xf>
    <xf numFmtId="41" fontId="13" fillId="0" borderId="10" xfId="2" applyNumberFormat="1" applyFont="1" applyBorder="1" applyAlignment="1">
      <alignment horizontal="center" vertical="center" wrapText="1"/>
    </xf>
    <xf numFmtId="0" fontId="13" fillId="0" borderId="1" xfId="0" applyNumberFormat="1" applyFont="1" applyBorder="1" applyAlignment="1">
      <alignment horizontal="center" vertical="center"/>
    </xf>
    <xf numFmtId="0" fontId="13" fillId="0" borderId="11" xfId="0" applyNumberFormat="1" applyFont="1" applyBorder="1" applyAlignment="1">
      <alignment horizontal="center" vertical="center"/>
    </xf>
    <xf numFmtId="0" fontId="16" fillId="0" borderId="4" xfId="0" applyNumberFormat="1" applyFont="1" applyBorder="1" applyAlignment="1">
      <alignment horizontal="center" vertical="center"/>
    </xf>
    <xf numFmtId="0" fontId="16" fillId="0" borderId="15" xfId="0" applyNumberFormat="1" applyFont="1" applyBorder="1" applyAlignment="1">
      <alignment horizontal="center" vertical="center"/>
    </xf>
    <xf numFmtId="41" fontId="13" fillId="0" borderId="72" xfId="4" applyNumberFormat="1" applyFont="1" applyFill="1" applyBorder="1" applyAlignment="1">
      <alignment horizontal="center" vertical="center" wrapText="1"/>
    </xf>
    <xf numFmtId="41" fontId="13" fillId="0" borderId="71" xfId="4" applyNumberFormat="1" applyFont="1" applyFill="1" applyBorder="1" applyAlignment="1">
      <alignment horizontal="center" vertical="center" wrapText="1"/>
    </xf>
    <xf numFmtId="41" fontId="7" fillId="0" borderId="18" xfId="0" applyNumberFormat="1" applyFont="1" applyBorder="1" applyAlignment="1">
      <alignment horizontal="center" vertical="center"/>
    </xf>
    <xf numFmtId="177" fontId="10" fillId="0" borderId="3" xfId="2" applyNumberFormat="1" applyFont="1" applyBorder="1" applyAlignment="1">
      <alignment horizontal="right" vertical="center"/>
    </xf>
    <xf numFmtId="177" fontId="10" fillId="0" borderId="5" xfId="2" applyNumberFormat="1" applyFont="1" applyBorder="1" applyAlignment="1">
      <alignment horizontal="right" vertical="center"/>
    </xf>
    <xf numFmtId="176" fontId="10" fillId="0" borderId="3" xfId="2" applyNumberFormat="1" applyFont="1" applyFill="1" applyBorder="1" applyAlignment="1">
      <alignment horizontal="right" vertical="center"/>
    </xf>
    <xf numFmtId="176" fontId="10" fillId="0" borderId="5" xfId="2" applyNumberFormat="1" applyFont="1" applyFill="1" applyBorder="1" applyAlignment="1">
      <alignment horizontal="right" vertical="center"/>
    </xf>
    <xf numFmtId="0" fontId="13" fillId="0" borderId="73" xfId="0" applyNumberFormat="1" applyFont="1" applyBorder="1" applyAlignment="1">
      <alignment horizontal="center" vertical="center"/>
    </xf>
    <xf numFmtId="0" fontId="13" fillId="0" borderId="29" xfId="0" applyNumberFormat="1" applyFont="1" applyBorder="1" applyAlignment="1">
      <alignment horizontal="center" vertical="center"/>
    </xf>
    <xf numFmtId="41" fontId="13" fillId="0" borderId="9" xfId="2" applyNumberFormat="1" applyFont="1" applyBorder="1" applyAlignment="1">
      <alignment horizontal="center" vertical="center"/>
    </xf>
    <xf numFmtId="0" fontId="10" fillId="0" borderId="36" xfId="0" applyNumberFormat="1" applyFont="1" applyBorder="1" applyAlignment="1">
      <alignment horizontal="center" vertical="center" wrapText="1"/>
    </xf>
    <xf numFmtId="0" fontId="10" fillId="0" borderId="23" xfId="0" applyNumberFormat="1" applyFont="1" applyBorder="1" applyAlignment="1">
      <alignment horizontal="center" vertical="center" wrapText="1"/>
    </xf>
    <xf numFmtId="176" fontId="10" fillId="0" borderId="7" xfId="2" applyNumberFormat="1" applyFont="1" applyFill="1" applyBorder="1" applyAlignment="1">
      <alignment horizontal="right" vertical="center"/>
    </xf>
    <xf numFmtId="177" fontId="10" fillId="0" borderId="3" xfId="0" applyNumberFormat="1" applyFont="1" applyBorder="1" applyAlignment="1">
      <alignment horizontal="right" vertical="center"/>
    </xf>
    <xf numFmtId="177" fontId="10" fillId="0" borderId="5" xfId="0" applyNumberFormat="1" applyFont="1" applyBorder="1" applyAlignment="1">
      <alignment horizontal="right" vertical="center"/>
    </xf>
    <xf numFmtId="177" fontId="10" fillId="0" borderId="7" xfId="0" applyNumberFormat="1" applyFont="1" applyBorder="1" applyAlignment="1">
      <alignment horizontal="right" vertical="center"/>
    </xf>
    <xf numFmtId="0" fontId="10" fillId="0" borderId="0" xfId="0" applyNumberFormat="1" applyFont="1" applyBorder="1" applyAlignment="1">
      <alignment horizontal="right" vertical="center"/>
    </xf>
    <xf numFmtId="176" fontId="10" fillId="0" borderId="42" xfId="2" applyNumberFormat="1" applyFont="1" applyFill="1" applyBorder="1" applyAlignment="1">
      <alignment horizontal="right" vertical="center"/>
    </xf>
    <xf numFmtId="176" fontId="10" fillId="0" borderId="41" xfId="2" applyNumberFormat="1" applyFont="1" applyFill="1" applyBorder="1" applyAlignment="1">
      <alignment horizontal="right" vertical="center"/>
    </xf>
    <xf numFmtId="176" fontId="10" fillId="0" borderId="71" xfId="2" applyNumberFormat="1" applyFont="1" applyFill="1" applyBorder="1" applyAlignment="1">
      <alignment horizontal="right" vertical="center"/>
    </xf>
    <xf numFmtId="0" fontId="10" fillId="0" borderId="15" xfId="0" applyNumberFormat="1" applyFont="1" applyBorder="1" applyAlignment="1">
      <alignment horizontal="center" vertical="center"/>
    </xf>
    <xf numFmtId="0" fontId="16" fillId="0" borderId="34" xfId="0" applyNumberFormat="1" applyFont="1" applyBorder="1" applyAlignment="1">
      <alignment horizontal="center" vertical="center"/>
    </xf>
    <xf numFmtId="0" fontId="15" fillId="0" borderId="36" xfId="0" applyNumberFormat="1" applyFont="1" applyBorder="1" applyAlignment="1">
      <alignment horizontal="center" vertical="center"/>
    </xf>
    <xf numFmtId="0" fontId="15" fillId="0" borderId="18" xfId="0" applyNumberFormat="1" applyFont="1" applyBorder="1" applyAlignment="1">
      <alignment horizontal="center" vertical="center"/>
    </xf>
    <xf numFmtId="0" fontId="7" fillId="0" borderId="34" xfId="0" applyNumberFormat="1" applyFont="1" applyBorder="1" applyAlignment="1">
      <alignment horizontal="center" vertical="center"/>
    </xf>
    <xf numFmtId="178" fontId="10" fillId="0" borderId="4" xfId="2" applyNumberFormat="1" applyFont="1" applyBorder="1" applyAlignment="1">
      <alignment horizontal="right" vertical="center"/>
    </xf>
    <xf numFmtId="178" fontId="10" fillId="0" borderId="6" xfId="2" applyNumberFormat="1" applyFont="1" applyBorder="1" applyAlignment="1">
      <alignment horizontal="right" vertical="center"/>
    </xf>
    <xf numFmtId="41" fontId="10" fillId="0" borderId="10" xfId="4" applyNumberFormat="1" applyFont="1" applyFill="1" applyBorder="1" applyAlignment="1">
      <alignment horizontal="center" vertical="center"/>
    </xf>
    <xf numFmtId="0" fontId="10" fillId="0" borderId="29" xfId="0" applyNumberFormat="1" applyFont="1" applyBorder="1" applyAlignment="1">
      <alignment horizontal="center" vertical="center"/>
    </xf>
    <xf numFmtId="3" fontId="10" fillId="0" borderId="10" xfId="2" applyNumberFormat="1" applyFont="1" applyFill="1" applyBorder="1" applyAlignment="1">
      <alignment horizontal="right" vertical="center"/>
    </xf>
    <xf numFmtId="3" fontId="10" fillId="0" borderId="7" xfId="2" applyNumberFormat="1" applyFont="1" applyFill="1" applyBorder="1" applyAlignment="1">
      <alignment horizontal="right" vertical="center"/>
    </xf>
    <xf numFmtId="41" fontId="10" fillId="0" borderId="10" xfId="2" applyNumberFormat="1" applyFont="1" applyBorder="1" applyAlignment="1">
      <alignment horizontal="center" vertical="center"/>
    </xf>
    <xf numFmtId="41" fontId="10" fillId="0" borderId="71" xfId="2" applyNumberFormat="1" applyFont="1" applyFill="1" applyBorder="1" applyAlignment="1">
      <alignment horizontal="center" vertical="center"/>
    </xf>
    <xf numFmtId="178" fontId="10" fillId="0" borderId="7" xfId="2" applyNumberFormat="1" applyFont="1" applyBorder="1" applyAlignment="1">
      <alignment horizontal="right" vertical="center"/>
    </xf>
    <xf numFmtId="0" fontId="7" fillId="0" borderId="18" xfId="0" applyNumberFormat="1" applyFont="1" applyFill="1" applyBorder="1" applyAlignment="1">
      <alignment horizontal="center" vertical="center"/>
    </xf>
    <xf numFmtId="0" fontId="10" fillId="0" borderId="15" xfId="0" applyNumberFormat="1" applyFont="1" applyBorder="1" applyAlignment="1">
      <alignment horizontal="center" vertical="center" wrapText="1"/>
    </xf>
    <xf numFmtId="0" fontId="7" fillId="0" borderId="12" xfId="0" applyNumberFormat="1" applyFont="1" applyFill="1" applyBorder="1" applyAlignment="1">
      <alignment horizontal="left" vertical="center"/>
    </xf>
    <xf numFmtId="0" fontId="7" fillId="0" borderId="0" xfId="0" applyNumberFormat="1" applyFont="1" applyFill="1" applyAlignment="1">
      <alignment horizontal="left" vertical="center"/>
    </xf>
    <xf numFmtId="178" fontId="10" fillId="0" borderId="10" xfId="2" applyNumberFormat="1" applyFont="1" applyBorder="1" applyAlignment="1">
      <alignment horizontal="right" vertical="center"/>
    </xf>
    <xf numFmtId="177" fontId="10" fillId="0" borderId="7" xfId="2" applyNumberFormat="1" applyFont="1" applyBorder="1" applyAlignment="1">
      <alignment horizontal="right" vertical="center"/>
    </xf>
    <xf numFmtId="0" fontId="11" fillId="0" borderId="14" xfId="0" applyNumberFormat="1" applyFont="1" applyBorder="1" applyAlignment="1">
      <alignment horizontal="left" vertical="center"/>
    </xf>
    <xf numFmtId="0" fontId="10" fillId="0" borderId="33" xfId="0" applyNumberFormat="1" applyFont="1" applyBorder="1" applyAlignment="1">
      <alignment horizontal="center" vertical="center" wrapText="1"/>
    </xf>
    <xf numFmtId="41" fontId="10" fillId="0" borderId="56" xfId="2" applyNumberFormat="1" applyFont="1" applyFill="1" applyBorder="1" applyAlignment="1">
      <alignment horizontal="center" vertical="center"/>
    </xf>
    <xf numFmtId="41" fontId="10" fillId="0" borderId="67" xfId="2" applyNumberFormat="1" applyFont="1" applyFill="1" applyBorder="1" applyAlignment="1">
      <alignment horizontal="center" vertical="center"/>
    </xf>
    <xf numFmtId="177" fontId="7" fillId="0" borderId="56" xfId="2" applyNumberFormat="1" applyFont="1" applyBorder="1" applyAlignment="1">
      <alignment horizontal="right" vertical="center"/>
    </xf>
    <xf numFmtId="177" fontId="7" fillId="0" borderId="67" xfId="2" applyNumberFormat="1" applyFont="1" applyBorder="1" applyAlignment="1">
      <alignment horizontal="right" vertical="center"/>
    </xf>
    <xf numFmtId="177" fontId="10" fillId="0" borderId="56" xfId="4" applyNumberFormat="1" applyFont="1" applyBorder="1" applyAlignment="1">
      <alignment vertical="center"/>
    </xf>
    <xf numFmtId="177" fontId="10" fillId="0" borderId="27" xfId="4" applyNumberFormat="1" applyFont="1" applyBorder="1" applyAlignment="1">
      <alignment vertical="center"/>
    </xf>
    <xf numFmtId="177" fontId="10" fillId="0" borderId="48" xfId="4" applyNumberFormat="1" applyFont="1" applyBorder="1" applyAlignment="1">
      <alignment vertical="center"/>
    </xf>
    <xf numFmtId="176" fontId="10" fillId="0" borderId="62" xfId="4" applyNumberFormat="1" applyFont="1" applyBorder="1" applyAlignment="1">
      <alignment horizontal="right" vertical="center"/>
    </xf>
    <xf numFmtId="176" fontId="10" fillId="0" borderId="56" xfId="2" applyNumberFormat="1" applyFont="1" applyFill="1" applyBorder="1" applyAlignment="1">
      <alignment horizontal="right" vertical="center"/>
    </xf>
    <xf numFmtId="176" fontId="10" fillId="0" borderId="27" xfId="2" applyNumberFormat="1" applyFont="1" applyFill="1" applyBorder="1" applyAlignment="1">
      <alignment horizontal="right" vertical="center"/>
    </xf>
    <xf numFmtId="176" fontId="10" fillId="0" borderId="48" xfId="2" applyNumberFormat="1" applyFont="1" applyFill="1" applyBorder="1" applyAlignment="1">
      <alignment horizontal="right" vertical="center"/>
    </xf>
    <xf numFmtId="176" fontId="10" fillId="0" borderId="56" xfId="2" applyNumberFormat="1" applyFont="1" applyBorder="1" applyAlignment="1">
      <alignment horizontal="right" vertical="center"/>
    </xf>
    <xf numFmtId="176" fontId="10" fillId="0" borderId="27" xfId="2" applyNumberFormat="1" applyFont="1" applyBorder="1" applyAlignment="1">
      <alignment horizontal="right" vertical="center"/>
    </xf>
    <xf numFmtId="176" fontId="10" fillId="0" borderId="48" xfId="2" applyNumberFormat="1" applyFont="1" applyBorder="1" applyAlignment="1">
      <alignment horizontal="right" vertical="center"/>
    </xf>
    <xf numFmtId="177" fontId="10" fillId="0" borderId="56" xfId="2" applyNumberFormat="1" applyFont="1" applyBorder="1" applyAlignment="1">
      <alignment horizontal="right" vertical="center"/>
    </xf>
    <xf numFmtId="177" fontId="10" fillId="0" borderId="27" xfId="2" applyNumberFormat="1" applyFont="1" applyBorder="1" applyAlignment="1">
      <alignment horizontal="right" vertical="center"/>
    </xf>
    <xf numFmtId="177" fontId="10" fillId="0" borderId="48" xfId="2" applyNumberFormat="1" applyFont="1" applyBorder="1" applyAlignment="1">
      <alignment horizontal="right" vertical="center"/>
    </xf>
    <xf numFmtId="0" fontId="16" fillId="0" borderId="3" xfId="0" applyNumberFormat="1" applyFont="1" applyBorder="1" applyAlignment="1">
      <alignment horizontal="center" vertical="top" wrapText="1"/>
    </xf>
    <xf numFmtId="0" fontId="16" fillId="0" borderId="5" xfId="0" applyNumberFormat="1" applyFont="1" applyBorder="1" applyAlignment="1">
      <alignment horizontal="center" vertical="top" wrapText="1"/>
    </xf>
    <xf numFmtId="0" fontId="16" fillId="0" borderId="10" xfId="0" applyNumberFormat="1" applyFont="1" applyBorder="1" applyAlignment="1">
      <alignment horizontal="center" vertical="top" wrapText="1"/>
    </xf>
    <xf numFmtId="41" fontId="10" fillId="0" borderId="56" xfId="2" applyNumberFormat="1" applyFont="1" applyBorder="1" applyAlignment="1">
      <alignment horizontal="center" vertical="center"/>
    </xf>
    <xf numFmtId="0" fontId="10" fillId="0" borderId="27" xfId="0" applyNumberFormat="1" applyFont="1" applyBorder="1" applyAlignment="1">
      <alignment horizontal="center" vertical="center"/>
    </xf>
    <xf numFmtId="41" fontId="10" fillId="0" borderId="27" xfId="2" applyNumberFormat="1" applyFont="1" applyBorder="1" applyAlignment="1">
      <alignment horizontal="center" vertical="center"/>
    </xf>
    <xf numFmtId="41" fontId="10" fillId="0" borderId="48" xfId="2" applyNumberFormat="1" applyFont="1" applyBorder="1" applyAlignment="1">
      <alignment horizontal="center" vertical="center"/>
    </xf>
    <xf numFmtId="41" fontId="10" fillId="2" borderId="56" xfId="4" applyNumberFormat="1" applyFont="1" applyFill="1" applyBorder="1" applyAlignment="1">
      <alignment horizontal="center" vertical="center"/>
    </xf>
    <xf numFmtId="41" fontId="10" fillId="2" borderId="48" xfId="4" applyNumberFormat="1" applyFont="1" applyFill="1" applyBorder="1" applyAlignment="1">
      <alignment horizontal="center" vertical="center"/>
    </xf>
    <xf numFmtId="176" fontId="10" fillId="2" borderId="62" xfId="0" applyNumberFormat="1" applyFont="1" applyFill="1" applyBorder="1" applyAlignment="1">
      <alignment horizontal="right" vertical="center"/>
    </xf>
    <xf numFmtId="41" fontId="10" fillId="2" borderId="27" xfId="4" applyNumberFormat="1" applyFont="1" applyFill="1" applyBorder="1" applyAlignment="1">
      <alignment horizontal="center" vertical="center"/>
    </xf>
    <xf numFmtId="0" fontId="7" fillId="0" borderId="17" xfId="0" applyNumberFormat="1" applyFont="1" applyBorder="1" applyAlignment="1">
      <alignment horizontal="center" vertical="center" wrapText="1"/>
    </xf>
    <xf numFmtId="0" fontId="7" fillId="0" borderId="25" xfId="0" applyNumberFormat="1" applyFont="1" applyBorder="1" applyAlignment="1">
      <alignment horizontal="center" vertical="center" wrapText="1"/>
    </xf>
    <xf numFmtId="0" fontId="7" fillId="0" borderId="19" xfId="0" applyNumberFormat="1" applyFont="1" applyBorder="1" applyAlignment="1">
      <alignment horizontal="center" vertical="center" wrapText="1"/>
    </xf>
    <xf numFmtId="0" fontId="7" fillId="0" borderId="17" xfId="0" applyNumberFormat="1" applyFont="1" applyBorder="1" applyAlignment="1">
      <alignment horizontal="center" vertical="center"/>
    </xf>
    <xf numFmtId="0" fontId="7" fillId="0" borderId="25" xfId="0" applyNumberFormat="1" applyFont="1" applyBorder="1" applyAlignment="1">
      <alignment horizontal="center" vertical="center"/>
    </xf>
    <xf numFmtId="176" fontId="10" fillId="0" borderId="56" xfId="4" applyNumberFormat="1" applyFont="1" applyBorder="1" applyAlignment="1">
      <alignment horizontal="right" vertical="center"/>
    </xf>
    <xf numFmtId="176" fontId="10" fillId="0" borderId="27" xfId="4" applyNumberFormat="1" applyFont="1" applyBorder="1" applyAlignment="1">
      <alignment horizontal="right" vertical="center"/>
    </xf>
    <xf numFmtId="177" fontId="10" fillId="0" borderId="62" xfId="4" applyNumberFormat="1" applyFont="1" applyBorder="1" applyAlignment="1">
      <alignment vertical="center"/>
    </xf>
    <xf numFmtId="176" fontId="10" fillId="0" borderId="67" xfId="2" applyNumberFormat="1" applyFont="1" applyBorder="1" applyAlignment="1">
      <alignment horizontal="right" vertical="center"/>
    </xf>
    <xf numFmtId="177" fontId="10" fillId="0" borderId="56" xfId="2" applyNumberFormat="1" applyFont="1" applyBorder="1" applyAlignment="1">
      <alignment vertical="center"/>
    </xf>
    <xf numFmtId="177" fontId="10" fillId="0" borderId="27" xfId="2" applyNumberFormat="1" applyFont="1" applyBorder="1" applyAlignment="1">
      <alignment vertical="center"/>
    </xf>
    <xf numFmtId="177" fontId="10" fillId="0" borderId="48" xfId="2" applyNumberFormat="1" applyFont="1" applyBorder="1" applyAlignment="1">
      <alignment vertical="center"/>
    </xf>
    <xf numFmtId="176" fontId="10" fillId="0" borderId="48" xfId="4" applyNumberFormat="1" applyFont="1" applyBorder="1" applyAlignment="1">
      <alignment horizontal="right" vertical="center"/>
    </xf>
    <xf numFmtId="177" fontId="10" fillId="0" borderId="27" xfId="0" applyNumberFormat="1" applyFont="1" applyBorder="1" applyAlignment="1">
      <alignment vertical="center"/>
    </xf>
    <xf numFmtId="176" fontId="10" fillId="0" borderId="27" xfId="0" applyNumberFormat="1" applyFont="1" applyBorder="1" applyAlignment="1">
      <alignment horizontal="right" vertical="center"/>
    </xf>
    <xf numFmtId="0" fontId="7" fillId="0" borderId="0" xfId="0" applyNumberFormat="1" applyFont="1" applyBorder="1" applyAlignment="1">
      <alignment horizontal="center" vertical="center"/>
    </xf>
    <xf numFmtId="177" fontId="10" fillId="0" borderId="56" xfId="4" applyNumberFormat="1" applyFont="1" applyBorder="1" applyAlignment="1">
      <alignment horizontal="right" vertical="center"/>
    </xf>
    <xf numFmtId="177" fontId="10" fillId="0" borderId="27" xfId="4" applyNumberFormat="1" applyFont="1" applyBorder="1" applyAlignment="1">
      <alignment horizontal="right" vertical="center"/>
    </xf>
    <xf numFmtId="177" fontId="10" fillId="0" borderId="48" xfId="4" applyNumberFormat="1" applyFont="1" applyBorder="1" applyAlignment="1">
      <alignment horizontal="right" vertical="center"/>
    </xf>
    <xf numFmtId="41" fontId="10" fillId="2" borderId="62" xfId="4" applyNumberFormat="1" applyFont="1" applyFill="1" applyBorder="1" applyAlignment="1">
      <alignment horizontal="center" vertical="center"/>
    </xf>
    <xf numFmtId="0" fontId="11" fillId="0" borderId="0" xfId="0" applyNumberFormat="1" applyFont="1" applyBorder="1" applyAlignment="1">
      <alignment horizontal="left" vertical="center"/>
    </xf>
    <xf numFmtId="41" fontId="10" fillId="0" borderId="62" xfId="4" applyNumberFormat="1" applyFont="1" applyFill="1" applyBorder="1" applyAlignment="1">
      <alignment horizontal="center" vertical="center"/>
    </xf>
    <xf numFmtId="0" fontId="20" fillId="0" borderId="0" xfId="0" applyNumberFormat="1" applyFont="1" applyBorder="1" applyAlignment="1">
      <alignment horizontal="left" vertical="center"/>
    </xf>
    <xf numFmtId="0" fontId="16" fillId="0" borderId="21" xfId="0" applyNumberFormat="1" applyFont="1" applyBorder="1" applyAlignment="1">
      <alignment horizontal="center" vertical="center"/>
    </xf>
    <xf numFmtId="0" fontId="16" fillId="0" borderId="26" xfId="0" applyNumberFormat="1" applyFont="1" applyBorder="1" applyAlignment="1">
      <alignment horizontal="center" vertical="center"/>
    </xf>
    <xf numFmtId="0" fontId="7" fillId="0" borderId="19" xfId="0" applyNumberFormat="1" applyFont="1" applyBorder="1" applyAlignment="1">
      <alignment horizontal="center" vertical="center"/>
    </xf>
    <xf numFmtId="41" fontId="10" fillId="0" borderId="27" xfId="2" applyNumberFormat="1" applyFont="1" applyFill="1" applyBorder="1" applyAlignment="1">
      <alignment horizontal="center" vertical="center"/>
    </xf>
    <xf numFmtId="41" fontId="10" fillId="0" borderId="48" xfId="2" applyNumberFormat="1" applyFont="1" applyFill="1" applyBorder="1" applyAlignment="1">
      <alignment horizontal="center" vertical="center"/>
    </xf>
    <xf numFmtId="0" fontId="7" fillId="0" borderId="36" xfId="0" applyNumberFormat="1" applyFont="1" applyBorder="1" applyAlignment="1">
      <alignment horizontal="center" vertical="center"/>
    </xf>
    <xf numFmtId="0" fontId="7" fillId="0" borderId="33" xfId="0" applyNumberFormat="1" applyFont="1" applyBorder="1" applyAlignment="1">
      <alignment horizontal="center" vertical="center"/>
    </xf>
    <xf numFmtId="0" fontId="7" fillId="0" borderId="23" xfId="0" applyNumberFormat="1" applyFont="1" applyBorder="1" applyAlignment="1">
      <alignment horizontal="center" vertical="center"/>
    </xf>
    <xf numFmtId="0" fontId="7" fillId="0" borderId="36" xfId="0" applyNumberFormat="1" applyFont="1" applyBorder="1" applyAlignment="1">
      <alignment horizontal="center" vertical="center" wrapText="1" shrinkToFit="1"/>
    </xf>
    <xf numFmtId="0" fontId="7" fillId="0" borderId="23" xfId="0" applyNumberFormat="1" applyFont="1" applyBorder="1" applyAlignment="1">
      <alignment horizontal="center" vertical="center" wrapText="1" shrinkToFit="1"/>
    </xf>
    <xf numFmtId="0" fontId="7" fillId="0" borderId="33" xfId="0" applyNumberFormat="1" applyFont="1" applyBorder="1" applyAlignment="1">
      <alignment horizontal="center" vertical="center" shrinkToFit="1"/>
    </xf>
    <xf numFmtId="0" fontId="7" fillId="0" borderId="15" xfId="0" applyNumberFormat="1" applyFont="1" applyBorder="1" applyAlignment="1">
      <alignment horizontal="center" vertical="center" wrapText="1"/>
    </xf>
    <xf numFmtId="41" fontId="10" fillId="0" borderId="56" xfId="4" applyNumberFormat="1" applyFont="1" applyFill="1" applyBorder="1" applyAlignment="1">
      <alignment horizontal="center" vertical="center"/>
    </xf>
    <xf numFmtId="41" fontId="10" fillId="0" borderId="27" xfId="4" applyNumberFormat="1" applyFont="1" applyFill="1" applyBorder="1" applyAlignment="1">
      <alignment horizontal="center" vertical="center"/>
    </xf>
    <xf numFmtId="41" fontId="10" fillId="0" borderId="48" xfId="4" applyNumberFormat="1" applyFont="1" applyFill="1" applyBorder="1" applyAlignment="1">
      <alignment horizontal="center" vertical="center"/>
    </xf>
    <xf numFmtId="0" fontId="15" fillId="0" borderId="4" xfId="0" applyNumberFormat="1" applyFont="1" applyBorder="1" applyAlignment="1">
      <alignment horizontal="center" vertical="center" wrapText="1"/>
    </xf>
    <xf numFmtId="0" fontId="15" fillId="0" borderId="3" xfId="0" applyNumberFormat="1" applyFont="1" applyBorder="1" applyAlignment="1">
      <alignment horizontal="center" vertical="center" wrapText="1"/>
    </xf>
    <xf numFmtId="41" fontId="13" fillId="0" borderId="58" xfId="2" applyNumberFormat="1" applyFont="1" applyBorder="1" applyAlignment="1">
      <alignment horizontal="center" vertical="center"/>
    </xf>
    <xf numFmtId="41" fontId="13" fillId="2" borderId="65" xfId="4" applyNumberFormat="1" applyFont="1" applyFill="1" applyBorder="1" applyAlignment="1">
      <alignment horizontal="center" vertical="center" wrapText="1"/>
    </xf>
    <xf numFmtId="41" fontId="13" fillId="2" borderId="47" xfId="4" applyNumberFormat="1" applyFont="1" applyFill="1" applyBorder="1" applyAlignment="1">
      <alignment horizontal="center" vertical="center" wrapText="1"/>
    </xf>
    <xf numFmtId="177" fontId="10" fillId="0" borderId="57" xfId="4" applyNumberFormat="1" applyFont="1" applyBorder="1" applyAlignment="1">
      <alignment vertical="center"/>
    </xf>
    <xf numFmtId="177" fontId="10" fillId="0" borderId="12" xfId="4" applyNumberFormat="1" applyFont="1" applyBorder="1" applyAlignment="1">
      <alignment vertical="center"/>
    </xf>
    <xf numFmtId="177" fontId="10" fillId="0" borderId="31" xfId="4" applyNumberFormat="1" applyFont="1" applyBorder="1" applyAlignment="1">
      <alignment vertical="center"/>
    </xf>
    <xf numFmtId="0" fontId="7" fillId="0" borderId="57" xfId="0" applyNumberFormat="1" applyFont="1" applyBorder="1" applyAlignment="1">
      <alignment horizontal="left" vertical="center"/>
    </xf>
    <xf numFmtId="0" fontId="7" fillId="0" borderId="18" xfId="0" applyNumberFormat="1" applyFont="1" applyBorder="1" applyAlignment="1">
      <alignment horizontal="left" vertical="center"/>
    </xf>
    <xf numFmtId="41" fontId="10" fillId="0" borderId="56" xfId="4" applyNumberFormat="1" applyFont="1" applyBorder="1" applyAlignment="1">
      <alignment horizontal="center" vertical="center"/>
    </xf>
    <xf numFmtId="41" fontId="10" fillId="0" borderId="27" xfId="4" applyNumberFormat="1" applyFont="1" applyBorder="1" applyAlignment="1">
      <alignment horizontal="center" vertical="center"/>
    </xf>
    <xf numFmtId="41" fontId="10" fillId="0" borderId="48" xfId="4" applyNumberFormat="1" applyFont="1" applyBorder="1" applyAlignment="1">
      <alignment horizontal="center" vertical="center"/>
    </xf>
    <xf numFmtId="41" fontId="10" fillId="0" borderId="62" xfId="4" applyNumberFormat="1" applyFont="1" applyBorder="1" applyAlignment="1">
      <alignment horizontal="center" vertical="center"/>
    </xf>
    <xf numFmtId="0" fontId="7" fillId="0" borderId="17" xfId="0" applyNumberFormat="1" applyFont="1" applyBorder="1" applyAlignment="1">
      <alignment horizontal="center" vertical="center" shrinkToFit="1"/>
    </xf>
    <xf numFmtId="0" fontId="7" fillId="0" borderId="19" xfId="0" applyNumberFormat="1" applyFont="1" applyBorder="1" applyAlignment="1">
      <alignment horizontal="center" vertical="center" shrinkToFit="1"/>
    </xf>
    <xf numFmtId="0" fontId="7" fillId="0" borderId="13" xfId="0" applyNumberFormat="1" applyFont="1" applyBorder="1" applyAlignment="1">
      <alignment horizontal="center" vertical="center"/>
    </xf>
    <xf numFmtId="0" fontId="7" fillId="0" borderId="13" xfId="0" applyNumberFormat="1" applyFont="1" applyBorder="1" applyAlignment="1">
      <alignment horizontal="center" vertical="center" wrapText="1"/>
    </xf>
    <xf numFmtId="0" fontId="7" fillId="0" borderId="36" xfId="0" applyNumberFormat="1" applyFont="1" applyBorder="1" applyAlignment="1">
      <alignment horizontal="center" vertical="center" wrapText="1"/>
    </xf>
    <xf numFmtId="176" fontId="10" fillId="0" borderId="62" xfId="0" applyNumberFormat="1" applyFont="1" applyBorder="1" applyAlignment="1">
      <alignment horizontal="right" vertical="center"/>
    </xf>
    <xf numFmtId="176" fontId="10" fillId="0" borderId="63" xfId="4" applyNumberFormat="1" applyFont="1" applyBorder="1" applyAlignment="1">
      <alignment horizontal="right" vertical="center"/>
    </xf>
    <xf numFmtId="41" fontId="10" fillId="0" borderId="56" xfId="0" applyNumberFormat="1" applyFont="1" applyBorder="1" applyAlignment="1">
      <alignment horizontal="right" vertical="center"/>
    </xf>
    <xf numFmtId="0" fontId="10" fillId="0" borderId="27" xfId="0" applyNumberFormat="1" applyFont="1" applyBorder="1" applyAlignment="1">
      <alignment horizontal="right" vertical="center"/>
    </xf>
    <xf numFmtId="0" fontId="10" fillId="0" borderId="48" xfId="0" applyNumberFormat="1" applyFont="1" applyBorder="1" applyAlignment="1">
      <alignment horizontal="right" vertical="center"/>
    </xf>
    <xf numFmtId="0" fontId="7" fillId="0" borderId="15" xfId="0" applyNumberFormat="1" applyFont="1" applyBorder="1" applyAlignment="1">
      <alignment horizontal="center" vertical="center"/>
    </xf>
    <xf numFmtId="41" fontId="10" fillId="0" borderId="56" xfId="4" applyNumberFormat="1" applyFont="1" applyBorder="1" applyAlignment="1">
      <alignment horizontal="center" vertical="center" wrapText="1"/>
    </xf>
    <xf numFmtId="41" fontId="10" fillId="0" borderId="27" xfId="4" applyNumberFormat="1" applyFont="1" applyBorder="1" applyAlignment="1">
      <alignment horizontal="center" vertical="center" wrapText="1"/>
    </xf>
    <xf numFmtId="41" fontId="10" fillId="0" borderId="48" xfId="4" applyNumberFormat="1" applyFont="1" applyBorder="1" applyAlignment="1">
      <alignment horizontal="center" vertical="center" wrapText="1"/>
    </xf>
    <xf numFmtId="0" fontId="7" fillId="0" borderId="25" xfId="0" applyNumberFormat="1" applyFont="1" applyBorder="1" applyAlignment="1">
      <alignment horizontal="center" vertical="center" shrinkToFit="1"/>
    </xf>
    <xf numFmtId="176" fontId="10" fillId="0" borderId="0" xfId="2" applyNumberFormat="1" applyFont="1" applyAlignment="1">
      <alignment horizontal="right" vertical="center"/>
    </xf>
    <xf numFmtId="176" fontId="10" fillId="0" borderId="56" xfId="0" applyNumberFormat="1" applyFont="1" applyBorder="1" applyAlignment="1">
      <alignment horizontal="right" vertical="center"/>
    </xf>
    <xf numFmtId="176" fontId="10" fillId="0" borderId="48" xfId="0" applyNumberFormat="1" applyFont="1" applyBorder="1" applyAlignment="1">
      <alignment horizontal="right" vertical="center"/>
    </xf>
    <xf numFmtId="0" fontId="16" fillId="0" borderId="22" xfId="0" applyNumberFormat="1" applyFont="1" applyBorder="1" applyAlignment="1">
      <alignment horizontal="center" vertical="center"/>
    </xf>
    <xf numFmtId="0" fontId="15" fillId="0" borderId="5" xfId="0" applyNumberFormat="1" applyFont="1" applyBorder="1" applyAlignment="1">
      <alignment horizontal="center" vertical="center" wrapText="1"/>
    </xf>
    <xf numFmtId="41" fontId="10" fillId="0" borderId="56" xfId="2" applyNumberFormat="1" applyFont="1" applyFill="1" applyBorder="1" applyAlignment="1">
      <alignment horizontal="center" vertical="center" wrapText="1"/>
    </xf>
    <xf numFmtId="41" fontId="10" fillId="0" borderId="27" xfId="2" applyNumberFormat="1" applyFont="1" applyFill="1" applyBorder="1" applyAlignment="1">
      <alignment horizontal="center" vertical="center" wrapText="1"/>
    </xf>
    <xf numFmtId="41" fontId="10" fillId="0" borderId="48" xfId="2" applyNumberFormat="1" applyFont="1" applyFill="1" applyBorder="1" applyAlignment="1">
      <alignment horizontal="center" vertical="center" wrapText="1"/>
    </xf>
    <xf numFmtId="0" fontId="7" fillId="0" borderId="70" xfId="0" applyNumberFormat="1" applyFont="1" applyBorder="1" applyAlignment="1">
      <alignment horizontal="center" vertical="center" wrapText="1"/>
    </xf>
    <xf numFmtId="176" fontId="10" fillId="0" borderId="67" xfId="2" applyNumberFormat="1" applyFont="1" applyFill="1" applyBorder="1" applyAlignment="1">
      <alignment horizontal="right" vertical="center"/>
    </xf>
    <xf numFmtId="0" fontId="10" fillId="0" borderId="27" xfId="0" applyNumberFormat="1" applyFont="1" applyFill="1" applyBorder="1" applyAlignment="1">
      <alignment horizontal="center" vertical="center"/>
    </xf>
    <xf numFmtId="0" fontId="13" fillId="0" borderId="65" xfId="0" applyNumberFormat="1" applyFont="1" applyBorder="1" applyAlignment="1">
      <alignment horizontal="center" vertical="center"/>
    </xf>
    <xf numFmtId="0" fontId="13" fillId="0" borderId="67" xfId="0" applyNumberFormat="1" applyFont="1" applyBorder="1" applyAlignment="1">
      <alignment horizontal="center" vertical="center"/>
    </xf>
    <xf numFmtId="41" fontId="13" fillId="0" borderId="65" xfId="2" applyNumberFormat="1" applyFont="1" applyBorder="1" applyAlignment="1">
      <alignment horizontal="center" vertical="center" wrapText="1"/>
    </xf>
    <xf numFmtId="41" fontId="13" fillId="0" borderId="67" xfId="2" applyNumberFormat="1" applyFont="1" applyBorder="1" applyAlignment="1">
      <alignment horizontal="center" vertical="center" wrapText="1"/>
    </xf>
    <xf numFmtId="41" fontId="10" fillId="0" borderId="56" xfId="2" applyNumberFormat="1" applyFont="1" applyFill="1" applyBorder="1" applyAlignment="1">
      <alignment horizontal="right" vertical="center"/>
    </xf>
    <xf numFmtId="41" fontId="10" fillId="0" borderId="27" xfId="2" applyNumberFormat="1" applyFont="1" applyFill="1" applyBorder="1" applyAlignment="1">
      <alignment horizontal="right" vertical="center"/>
    </xf>
    <xf numFmtId="41" fontId="10" fillId="0" borderId="48" xfId="2" applyNumberFormat="1" applyFont="1" applyFill="1" applyBorder="1" applyAlignment="1">
      <alignment horizontal="right" vertical="center"/>
    </xf>
    <xf numFmtId="0" fontId="7" fillId="0" borderId="23" xfId="0" applyNumberFormat="1" applyFont="1" applyBorder="1" applyAlignment="1">
      <alignment horizontal="center" vertical="center" wrapText="1"/>
    </xf>
    <xf numFmtId="0" fontId="7" fillId="0" borderId="33" xfId="0" applyNumberFormat="1" applyFont="1" applyBorder="1" applyAlignment="1">
      <alignment horizontal="center" vertical="center" wrapText="1"/>
    </xf>
    <xf numFmtId="41" fontId="10" fillId="0" borderId="56" xfId="4" applyNumberFormat="1" applyFont="1" applyFill="1" applyBorder="1" applyAlignment="1">
      <alignment horizontal="center" vertical="center" wrapText="1"/>
    </xf>
    <xf numFmtId="41" fontId="10" fillId="0" borderId="27" xfId="4" applyNumberFormat="1" applyFont="1" applyFill="1" applyBorder="1" applyAlignment="1">
      <alignment horizontal="center" vertical="center" wrapText="1"/>
    </xf>
    <xf numFmtId="41" fontId="10" fillId="0" borderId="48" xfId="4" applyNumberFormat="1" applyFont="1" applyFill="1" applyBorder="1" applyAlignment="1">
      <alignment horizontal="center" vertical="center" wrapText="1"/>
    </xf>
    <xf numFmtId="0" fontId="16" fillId="0" borderId="9" xfId="0" applyNumberFormat="1" applyFont="1" applyBorder="1" applyAlignment="1">
      <alignment horizontal="center" vertical="center"/>
    </xf>
    <xf numFmtId="0" fontId="16" fillId="0" borderId="66" xfId="0" applyNumberFormat="1" applyFont="1" applyBorder="1" applyAlignment="1">
      <alignment horizontal="center" vertical="center"/>
    </xf>
    <xf numFmtId="41" fontId="10" fillId="0" borderId="62" xfId="2" applyNumberFormat="1" applyFont="1" applyBorder="1" applyAlignment="1">
      <alignment horizontal="center" vertical="center"/>
    </xf>
    <xf numFmtId="180" fontId="7" fillId="0" borderId="0" xfId="0" applyNumberFormat="1" applyFont="1" applyBorder="1" applyAlignment="1">
      <alignment horizontal="center" vertical="center"/>
    </xf>
    <xf numFmtId="10" fontId="7" fillId="0" borderId="0" xfId="0" applyNumberFormat="1" applyFont="1" applyBorder="1" applyAlignment="1">
      <alignment horizontal="center" vertical="center"/>
    </xf>
    <xf numFmtId="177" fontId="10" fillId="0" borderId="62" xfId="2" applyNumberFormat="1" applyFont="1" applyBorder="1" applyAlignment="1">
      <alignment vertical="center"/>
    </xf>
    <xf numFmtId="176" fontId="10" fillId="0" borderId="62" xfId="2" applyNumberFormat="1" applyFont="1" applyBorder="1" applyAlignment="1">
      <alignment horizontal="right" vertical="center"/>
    </xf>
    <xf numFmtId="41" fontId="10" fillId="0" borderId="62" xfId="2" applyNumberFormat="1" applyFont="1" applyFill="1" applyBorder="1" applyAlignment="1">
      <alignment horizontal="center" vertical="center"/>
    </xf>
    <xf numFmtId="179" fontId="7" fillId="0" borderId="28" xfId="0" applyNumberFormat="1" applyFont="1" applyBorder="1" applyAlignment="1">
      <alignment horizontal="center" vertical="center" shrinkToFit="1"/>
    </xf>
    <xf numFmtId="41" fontId="10" fillId="2" borderId="45" xfId="4" applyNumberFormat="1" applyFont="1" applyFill="1" applyBorder="1" applyAlignment="1">
      <alignment horizontal="center" vertical="center"/>
    </xf>
    <xf numFmtId="177" fontId="10" fillId="0" borderId="67" xfId="2" applyNumberFormat="1" applyFont="1" applyBorder="1" applyAlignment="1">
      <alignment horizontal="right" vertical="center"/>
    </xf>
    <xf numFmtId="177" fontId="10" fillId="0" borderId="56" xfId="4" applyNumberFormat="1" applyFont="1" applyBorder="1" applyAlignment="1">
      <alignment vertical="center" wrapText="1"/>
    </xf>
    <xf numFmtId="177" fontId="10" fillId="0" borderId="27" xfId="4" applyNumberFormat="1" applyFont="1" applyBorder="1" applyAlignment="1">
      <alignment vertical="center" wrapText="1"/>
    </xf>
    <xf numFmtId="177" fontId="10" fillId="0" borderId="48" xfId="4" applyNumberFormat="1" applyFont="1" applyBorder="1" applyAlignment="1">
      <alignment vertical="center" wrapText="1"/>
    </xf>
    <xf numFmtId="176" fontId="10" fillId="0" borderId="56" xfId="4" applyNumberFormat="1" applyFont="1" applyBorder="1" applyAlignment="1">
      <alignment horizontal="right" vertical="center" wrapText="1"/>
    </xf>
    <xf numFmtId="176" fontId="10" fillId="0" borderId="27" xfId="4" applyNumberFormat="1" applyFont="1" applyBorder="1" applyAlignment="1">
      <alignment horizontal="right" vertical="center" wrapText="1"/>
    </xf>
    <xf numFmtId="176" fontId="10" fillId="0" borderId="48" xfId="4" applyNumberFormat="1" applyFont="1" applyBorder="1" applyAlignment="1">
      <alignment horizontal="right" vertical="center" wrapText="1"/>
    </xf>
    <xf numFmtId="41" fontId="10" fillId="2" borderId="56" xfId="4" applyNumberFormat="1" applyFont="1" applyFill="1" applyBorder="1" applyAlignment="1">
      <alignment horizontal="center" vertical="center" wrapText="1"/>
    </xf>
    <xf numFmtId="41" fontId="10" fillId="2" borderId="27" xfId="4" applyNumberFormat="1" applyFont="1" applyFill="1" applyBorder="1" applyAlignment="1">
      <alignment horizontal="center" vertical="center" wrapText="1"/>
    </xf>
    <xf numFmtId="41" fontId="10" fillId="2" borderId="48" xfId="4" applyNumberFormat="1" applyFont="1" applyFill="1" applyBorder="1" applyAlignment="1">
      <alignment horizontal="center" vertical="center" wrapText="1"/>
    </xf>
  </cellXfs>
  <cellStyles count="8">
    <cellStyle name="백분율" xfId="1" builtinId="5"/>
    <cellStyle name="백분율 2" xfId="3"/>
    <cellStyle name="쉼표 [0]" xfId="2" builtinId="6"/>
    <cellStyle name="쉼표 [0] 2" xfId="4"/>
    <cellStyle name="쉼표 [0] 7" xfId="5"/>
    <cellStyle name="표준" xfId="0" builtinId="0"/>
    <cellStyle name="표준 2" xfId="6"/>
    <cellStyle name="표준 3" xfId="7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P33"/>
  <sheetViews>
    <sheetView topLeftCell="A7" zoomScaleNormal="100" zoomScaleSheetLayoutView="75" workbookViewId="0">
      <selection activeCell="P17" sqref="P17"/>
    </sheetView>
  </sheetViews>
  <sheetFormatPr defaultColWidth="9" defaultRowHeight="16.5"/>
  <cols>
    <col min="1" max="1" width="9.625" style="1" customWidth="1"/>
    <col min="2" max="2" width="6.375" style="1" customWidth="1"/>
    <col min="3" max="3" width="6" style="1" customWidth="1"/>
    <col min="4" max="4" width="11.375" style="1" customWidth="1"/>
    <col min="5" max="5" width="5.375" style="1" customWidth="1"/>
    <col min="6" max="6" width="6.125" style="1" customWidth="1"/>
    <col min="7" max="8" width="6.875" style="1" customWidth="1"/>
    <col min="9" max="9" width="16.375" style="1" customWidth="1"/>
    <col min="10" max="10" width="9.125" style="1" customWidth="1"/>
    <col min="11" max="11" width="5.125" style="1" customWidth="1"/>
    <col min="12" max="12" width="9.75" style="1" customWidth="1"/>
  </cols>
  <sheetData>
    <row r="1" spans="1:16" ht="29.25" customHeight="1"/>
    <row r="2" spans="1:16" ht="51" customHeight="1">
      <c r="A2" s="468" t="s">
        <v>464</v>
      </c>
      <c r="B2" s="468"/>
      <c r="C2" s="468"/>
      <c r="D2" s="468"/>
      <c r="E2" s="468"/>
      <c r="F2" s="468"/>
      <c r="G2" s="468"/>
      <c r="H2" s="468"/>
      <c r="I2" s="468"/>
      <c r="J2" s="468"/>
      <c r="K2" s="468"/>
      <c r="L2" s="468"/>
      <c r="M2" s="468"/>
      <c r="N2" s="468"/>
      <c r="O2" s="468"/>
      <c r="P2" s="468"/>
    </row>
    <row r="3" spans="1:16">
      <c r="B3" s="2"/>
    </row>
    <row r="4" spans="1:16">
      <c r="B4" s="8"/>
      <c r="C4" s="7"/>
      <c r="D4" s="7"/>
      <c r="E4" s="7"/>
      <c r="F4" s="7"/>
      <c r="G4" s="7"/>
      <c r="H4" s="7"/>
      <c r="I4" s="7"/>
      <c r="J4" s="7"/>
      <c r="K4" s="7"/>
      <c r="L4" s="7"/>
    </row>
    <row r="5" spans="1:16" ht="21.75" customHeight="1">
      <c r="B5" s="5" t="s">
        <v>95</v>
      </c>
      <c r="C5" s="469" t="s">
        <v>486</v>
      </c>
      <c r="D5" s="469"/>
      <c r="E5" s="469"/>
      <c r="F5" s="469"/>
      <c r="G5" s="469"/>
      <c r="H5" s="469"/>
      <c r="I5" s="469"/>
      <c r="J5" s="469"/>
      <c r="K5" s="469"/>
      <c r="L5" s="469"/>
      <c r="M5" s="469"/>
      <c r="N5" s="469"/>
      <c r="O5" s="469"/>
    </row>
    <row r="6" spans="1:16" ht="21.75" customHeight="1">
      <c r="B6" s="5"/>
      <c r="C6" s="470" t="s">
        <v>487</v>
      </c>
      <c r="D6" s="470"/>
      <c r="E6" s="470"/>
      <c r="F6" s="470"/>
      <c r="G6" s="470"/>
      <c r="H6" s="470"/>
      <c r="I6" s="470"/>
      <c r="J6" s="470"/>
      <c r="K6" s="470"/>
      <c r="L6" s="470"/>
      <c r="M6" s="4"/>
      <c r="N6" s="4"/>
      <c r="O6" s="4"/>
    </row>
    <row r="7" spans="1:16" ht="21.75" customHeight="1">
      <c r="B7" s="5"/>
      <c r="C7" s="469" t="s">
        <v>42</v>
      </c>
      <c r="D7" s="469"/>
      <c r="E7" s="472" t="s">
        <v>42</v>
      </c>
      <c r="F7" s="472"/>
      <c r="G7" s="469"/>
      <c r="H7" s="469"/>
      <c r="I7" s="469"/>
      <c r="J7" s="469"/>
      <c r="K7" s="469"/>
      <c r="L7" s="469"/>
      <c r="M7" s="4"/>
      <c r="N7" s="4"/>
      <c r="O7" s="4"/>
    </row>
    <row r="8" spans="1:16" ht="21.75" customHeight="1">
      <c r="B8" s="5" t="s">
        <v>1</v>
      </c>
      <c r="C8" s="6"/>
      <c r="D8" s="6"/>
      <c r="E8" s="6"/>
      <c r="F8" s="6"/>
      <c r="G8" s="6"/>
      <c r="H8" s="6"/>
      <c r="I8" s="6"/>
      <c r="J8" s="6"/>
      <c r="K8" s="6"/>
      <c r="L8" s="6"/>
      <c r="M8" s="4"/>
      <c r="N8" s="4"/>
      <c r="O8" s="4"/>
    </row>
    <row r="9" spans="1:16" ht="21.75" customHeight="1">
      <c r="B9" s="5"/>
      <c r="C9" s="5" t="s">
        <v>418</v>
      </c>
      <c r="D9" s="6"/>
      <c r="E9" s="6"/>
      <c r="F9" s="6"/>
      <c r="G9" s="6"/>
      <c r="H9" s="6"/>
      <c r="I9" s="6"/>
      <c r="J9" s="6"/>
      <c r="K9" s="6"/>
      <c r="L9" s="6"/>
      <c r="M9" s="4"/>
      <c r="N9" s="4"/>
      <c r="O9" s="4"/>
    </row>
    <row r="10" spans="1:16" ht="21.75" customHeight="1">
      <c r="B10" s="5"/>
      <c r="C10" s="5"/>
      <c r="D10" s="5" t="s">
        <v>85</v>
      </c>
      <c r="E10" s="6"/>
      <c r="F10" s="464">
        <v>113765</v>
      </c>
      <c r="G10" s="464"/>
      <c r="H10" s="6" t="s">
        <v>58</v>
      </c>
      <c r="I10" s="6" t="s">
        <v>154</v>
      </c>
      <c r="J10" s="464">
        <v>4600</v>
      </c>
      <c r="K10" s="464"/>
      <c r="L10" s="6" t="s">
        <v>58</v>
      </c>
      <c r="M10" s="4"/>
      <c r="N10" s="4"/>
      <c r="O10" s="4"/>
    </row>
    <row r="11" spans="1:16" ht="21.75" customHeight="1">
      <c r="B11" s="5"/>
      <c r="C11" s="5"/>
      <c r="D11" s="5" t="s">
        <v>190</v>
      </c>
      <c r="E11" s="6"/>
      <c r="F11" s="464">
        <v>140000</v>
      </c>
      <c r="G11" s="464"/>
      <c r="H11" s="6" t="s">
        <v>58</v>
      </c>
      <c r="I11" s="6" t="s">
        <v>177</v>
      </c>
      <c r="J11" s="464">
        <v>1628574.35992</v>
      </c>
      <c r="K11" s="464"/>
      <c r="L11" s="6" t="s">
        <v>58</v>
      </c>
      <c r="M11" s="4"/>
      <c r="N11" s="4"/>
      <c r="O11" s="4"/>
    </row>
    <row r="12" spans="1:16" ht="21.75" customHeight="1">
      <c r="B12" s="5"/>
      <c r="C12" s="5"/>
      <c r="D12" s="5" t="s">
        <v>121</v>
      </c>
      <c r="E12" s="6"/>
      <c r="F12" s="464">
        <v>1397419.9999200001</v>
      </c>
      <c r="G12" s="464"/>
      <c r="H12" s="6" t="s">
        <v>58</v>
      </c>
      <c r="I12" s="5" t="s">
        <v>219</v>
      </c>
      <c r="J12" s="471">
        <v>4747082.949</v>
      </c>
      <c r="K12" s="471"/>
      <c r="L12" s="10" t="s">
        <v>58</v>
      </c>
      <c r="M12" s="6"/>
      <c r="N12" s="4"/>
      <c r="O12" s="4"/>
    </row>
    <row r="13" spans="1:16" ht="21.75" customHeight="1">
      <c r="B13" s="5"/>
      <c r="C13" s="5"/>
      <c r="D13" s="5" t="s">
        <v>488</v>
      </c>
      <c r="F13" s="464">
        <v>83917.97</v>
      </c>
      <c r="G13" s="464"/>
      <c r="H13" s="11" t="s">
        <v>58</v>
      </c>
      <c r="I13" s="11"/>
      <c r="J13" s="473"/>
      <c r="K13" s="474"/>
      <c r="L13" s="10"/>
      <c r="M13" s="4"/>
      <c r="N13" s="4"/>
      <c r="O13" s="4"/>
    </row>
    <row r="14" spans="1:16" ht="21.75" customHeight="1">
      <c r="B14" s="5"/>
      <c r="C14" s="5" t="s">
        <v>8</v>
      </c>
      <c r="D14" s="6"/>
      <c r="E14" s="6"/>
      <c r="F14" s="6"/>
      <c r="G14" s="6"/>
      <c r="H14" s="6"/>
      <c r="I14" s="6"/>
      <c r="J14" s="466"/>
      <c r="K14" s="466"/>
      <c r="L14" s="6"/>
      <c r="M14" s="4"/>
      <c r="N14" s="4"/>
      <c r="O14" s="4"/>
    </row>
    <row r="15" spans="1:16" ht="21.75" customHeight="1">
      <c r="B15" s="5"/>
      <c r="C15" s="5"/>
      <c r="D15" s="5" t="s">
        <v>159</v>
      </c>
      <c r="E15" s="6"/>
      <c r="F15" s="464">
        <v>1676238.19988</v>
      </c>
      <c r="G15" s="464"/>
      <c r="H15" s="6" t="s">
        <v>58</v>
      </c>
      <c r="I15" s="6" t="s">
        <v>335</v>
      </c>
      <c r="J15" s="464">
        <v>17860</v>
      </c>
      <c r="K15" s="464"/>
      <c r="L15" s="6" t="s">
        <v>58</v>
      </c>
      <c r="M15" s="4"/>
      <c r="N15" s="4"/>
      <c r="O15" s="4"/>
    </row>
    <row r="16" spans="1:16" ht="21.75" customHeight="1">
      <c r="B16" s="5"/>
      <c r="C16" s="5"/>
      <c r="D16" s="5" t="s">
        <v>173</v>
      </c>
      <c r="E16" s="6"/>
      <c r="F16" s="464">
        <v>1040394.99995</v>
      </c>
      <c r="G16" s="464"/>
      <c r="H16" s="6" t="s">
        <v>58</v>
      </c>
      <c r="I16" s="6" t="s">
        <v>339</v>
      </c>
      <c r="J16" s="464">
        <v>0</v>
      </c>
      <c r="K16" s="464"/>
      <c r="L16" s="6" t="s">
        <v>58</v>
      </c>
      <c r="M16" s="4"/>
      <c r="N16" s="4"/>
      <c r="O16" s="4"/>
    </row>
    <row r="17" spans="2:15" ht="21.75" customHeight="1">
      <c r="B17" s="5"/>
      <c r="C17" s="5"/>
      <c r="D17" s="5" t="s">
        <v>142</v>
      </c>
      <c r="E17" s="6"/>
      <c r="F17" s="464">
        <v>35000</v>
      </c>
      <c r="G17" s="464"/>
      <c r="H17" s="6" t="s">
        <v>58</v>
      </c>
      <c r="I17" s="6" t="s">
        <v>114</v>
      </c>
      <c r="J17" s="464">
        <v>0</v>
      </c>
      <c r="K17" s="464"/>
      <c r="L17" s="6" t="s">
        <v>58</v>
      </c>
      <c r="M17" s="4"/>
      <c r="N17" s="4"/>
      <c r="O17" s="4"/>
    </row>
    <row r="18" spans="2:15" ht="21.75" customHeight="1">
      <c r="B18" s="5"/>
      <c r="C18" s="5"/>
      <c r="D18" s="5" t="s">
        <v>337</v>
      </c>
      <c r="E18" s="6"/>
      <c r="F18" s="464">
        <v>1413800</v>
      </c>
      <c r="G18" s="464"/>
      <c r="H18" s="6" t="s">
        <v>58</v>
      </c>
      <c r="I18" s="9" t="s">
        <v>332</v>
      </c>
      <c r="J18" s="464">
        <v>3932067.0789999999</v>
      </c>
      <c r="K18" s="464"/>
      <c r="L18" s="6" t="s">
        <v>58</v>
      </c>
      <c r="M18" s="4"/>
      <c r="N18" s="4"/>
      <c r="O18" s="4"/>
    </row>
    <row r="19" spans="2:15" ht="21.75" customHeight="1">
      <c r="B19" s="5"/>
      <c r="C19" s="5"/>
      <c r="D19" s="5"/>
      <c r="E19" s="6"/>
      <c r="F19" s="464"/>
      <c r="G19" s="464"/>
      <c r="H19" s="6"/>
      <c r="I19" s="6"/>
      <c r="J19" s="6"/>
      <c r="K19" s="6"/>
      <c r="L19" s="6"/>
      <c r="M19" s="4"/>
      <c r="N19" s="4"/>
      <c r="O19" s="4"/>
    </row>
    <row r="20" spans="2:15" ht="21.75" customHeight="1">
      <c r="B20" s="5" t="s">
        <v>145</v>
      </c>
      <c r="C20" s="6" t="s">
        <v>261</v>
      </c>
      <c r="D20" s="6"/>
      <c r="E20" s="6"/>
      <c r="F20" s="6"/>
      <c r="G20" s="6"/>
      <c r="H20" s="6"/>
      <c r="I20" s="6"/>
      <c r="J20" s="6"/>
      <c r="K20" s="6"/>
      <c r="L20" s="6"/>
      <c r="M20" s="4"/>
      <c r="N20" s="4"/>
      <c r="O20" s="4"/>
    </row>
    <row r="21" spans="2:15" ht="21.75" customHeight="1">
      <c r="B21" s="5"/>
      <c r="C21" s="6" t="s">
        <v>420</v>
      </c>
      <c r="D21" s="6"/>
      <c r="E21" s="6"/>
      <c r="F21" s="6"/>
      <c r="G21" s="6"/>
      <c r="H21" s="6"/>
      <c r="I21" s="6"/>
      <c r="J21" s="6"/>
      <c r="K21" s="6"/>
      <c r="L21" s="6"/>
      <c r="M21" s="4"/>
      <c r="N21" s="4"/>
      <c r="O21" s="4"/>
    </row>
    <row r="22" spans="2:15" ht="21.75" customHeight="1">
      <c r="B22" s="5" t="s">
        <v>42</v>
      </c>
      <c r="C22" s="6"/>
      <c r="D22" s="6"/>
      <c r="E22" s="6"/>
      <c r="F22" s="6"/>
      <c r="G22" s="6"/>
      <c r="H22" s="6"/>
      <c r="I22" s="6"/>
      <c r="J22" s="6"/>
      <c r="K22" s="6"/>
      <c r="L22" s="6"/>
      <c r="M22" s="4"/>
      <c r="N22" s="4"/>
      <c r="O22" s="4"/>
    </row>
    <row r="23" spans="2:15" ht="21.75" customHeight="1">
      <c r="B23" s="5" t="s">
        <v>191</v>
      </c>
      <c r="C23" s="6" t="s">
        <v>260</v>
      </c>
      <c r="D23" s="6"/>
      <c r="E23" s="6"/>
      <c r="F23" s="6"/>
      <c r="G23" s="6"/>
      <c r="H23" s="6"/>
      <c r="I23" s="6"/>
      <c r="J23" s="6"/>
      <c r="K23" s="6"/>
      <c r="L23" s="6"/>
      <c r="M23" s="4"/>
      <c r="N23" s="4"/>
      <c r="O23" s="4"/>
    </row>
    <row r="24" spans="2:15" ht="21.75" customHeight="1">
      <c r="B24" s="5"/>
      <c r="C24" s="6"/>
      <c r="D24" s="6"/>
      <c r="E24" s="6"/>
      <c r="F24" s="6"/>
      <c r="G24" s="6"/>
      <c r="H24" s="6"/>
      <c r="I24" s="6"/>
      <c r="J24" s="6"/>
      <c r="K24" s="6"/>
      <c r="L24" s="6"/>
      <c r="M24" s="4"/>
      <c r="N24" s="4"/>
      <c r="O24" s="4"/>
    </row>
    <row r="25" spans="2:15" ht="21.75" customHeight="1">
      <c r="B25" s="5"/>
      <c r="C25" s="6"/>
      <c r="D25" s="467"/>
      <c r="E25" s="467"/>
      <c r="F25" s="465"/>
      <c r="G25" s="465"/>
      <c r="H25" s="6"/>
      <c r="I25" s="6"/>
      <c r="J25" s="6"/>
      <c r="K25" s="6"/>
      <c r="L25" s="7"/>
    </row>
    <row r="26" spans="2:15" ht="21.75" customHeight="1">
      <c r="B26" s="5"/>
      <c r="C26" s="6" t="s">
        <v>42</v>
      </c>
      <c r="D26" s="467"/>
      <c r="E26" s="467"/>
      <c r="F26" s="465"/>
      <c r="G26" s="465"/>
      <c r="H26" s="6"/>
      <c r="I26" s="6"/>
      <c r="J26" s="6"/>
      <c r="K26" s="6"/>
      <c r="L26" s="7"/>
    </row>
    <row r="27" spans="2:15" ht="21.75" customHeight="1">
      <c r="B27" s="5"/>
      <c r="C27" s="6"/>
      <c r="D27" s="467"/>
      <c r="E27" s="467"/>
      <c r="F27" s="465"/>
      <c r="G27" s="465"/>
      <c r="H27" s="6"/>
      <c r="I27" s="6"/>
      <c r="J27" s="6"/>
      <c r="K27" s="6"/>
      <c r="L27" s="7"/>
    </row>
    <row r="28" spans="2:15" ht="21.75" customHeight="1">
      <c r="B28" s="5"/>
      <c r="C28" s="6"/>
      <c r="D28" s="6"/>
      <c r="E28" s="6"/>
      <c r="F28" s="6"/>
      <c r="G28" s="6"/>
      <c r="H28" s="6"/>
      <c r="I28" s="6"/>
      <c r="J28" s="6"/>
      <c r="K28" s="6"/>
      <c r="L28" s="7"/>
    </row>
    <row r="29" spans="2:15" ht="21.75" customHeight="1">
      <c r="B29" s="5"/>
      <c r="C29" s="6"/>
      <c r="D29" s="6"/>
      <c r="E29" s="6"/>
      <c r="F29" s="6"/>
      <c r="G29" s="6"/>
      <c r="H29" s="6"/>
      <c r="I29" s="6"/>
      <c r="J29" s="6"/>
      <c r="K29" s="6"/>
      <c r="L29" s="7"/>
    </row>
    <row r="30" spans="2:15" ht="21.75" customHeight="1">
      <c r="B30" s="5"/>
      <c r="C30" s="6"/>
      <c r="D30" s="6"/>
      <c r="E30" s="6"/>
      <c r="F30" s="6"/>
      <c r="G30" s="6"/>
      <c r="H30" s="6"/>
      <c r="I30" s="6"/>
      <c r="J30" s="6"/>
      <c r="K30" s="6"/>
      <c r="L30" s="7"/>
    </row>
    <row r="31" spans="2:15" ht="21.75" customHeight="1">
      <c r="B31" s="5"/>
      <c r="C31" s="6"/>
      <c r="D31" s="6"/>
      <c r="E31" s="6"/>
      <c r="F31" s="6"/>
      <c r="G31" s="6"/>
      <c r="H31" s="6"/>
      <c r="I31" s="6"/>
      <c r="J31" s="6"/>
      <c r="K31" s="6"/>
      <c r="L31" s="7"/>
    </row>
    <row r="32" spans="2:15" ht="21.75" customHeight="1">
      <c r="B32" s="5"/>
      <c r="C32" s="6"/>
      <c r="D32" s="6"/>
      <c r="E32" s="6"/>
      <c r="F32" s="6"/>
      <c r="G32" s="6"/>
      <c r="H32" s="6"/>
      <c r="I32" s="6"/>
      <c r="J32" s="6"/>
      <c r="K32" s="6"/>
      <c r="L32" s="7"/>
    </row>
    <row r="33" spans="2:11" ht="21.75" customHeight="1">
      <c r="B33" s="3"/>
      <c r="C33" s="4"/>
      <c r="D33" s="4"/>
      <c r="E33" s="4"/>
      <c r="F33" s="4"/>
      <c r="G33" s="4"/>
      <c r="H33" s="4"/>
      <c r="I33" s="4"/>
      <c r="J33" s="4"/>
      <c r="K33" s="4"/>
    </row>
  </sheetData>
  <mergeCells count="30">
    <mergeCell ref="A2:P2"/>
    <mergeCell ref="C5:O5"/>
    <mergeCell ref="C6:L6"/>
    <mergeCell ref="J16:K16"/>
    <mergeCell ref="J17:K17"/>
    <mergeCell ref="J10:K10"/>
    <mergeCell ref="J11:K11"/>
    <mergeCell ref="J12:K12"/>
    <mergeCell ref="G7:L7"/>
    <mergeCell ref="C7:D7"/>
    <mergeCell ref="E7:F7"/>
    <mergeCell ref="J13:K13"/>
    <mergeCell ref="D27:E27"/>
    <mergeCell ref="D25:E25"/>
    <mergeCell ref="D26:E26"/>
    <mergeCell ref="F10:G10"/>
    <mergeCell ref="F11:G11"/>
    <mergeCell ref="F26:G26"/>
    <mergeCell ref="F12:G12"/>
    <mergeCell ref="F15:G15"/>
    <mergeCell ref="F13:G13"/>
    <mergeCell ref="F17:G17"/>
    <mergeCell ref="F18:G18"/>
    <mergeCell ref="F16:G16"/>
    <mergeCell ref="J18:K18"/>
    <mergeCell ref="F27:G27"/>
    <mergeCell ref="F19:G19"/>
    <mergeCell ref="F25:G25"/>
    <mergeCell ref="J14:K14"/>
    <mergeCell ref="J15:K15"/>
  </mergeCells>
  <phoneticPr fontId="6" type="noConversion"/>
  <pageMargins left="0.41972222924232483" right="0.37000000476837158" top="0.75" bottom="0.34000000357627869" header="0.30000001192092896" footer="0.30000001192092896"/>
  <pageSetup paperSize="9" scale="90" orientation="landscape" r:id="rId1"/>
  <rowBreaks count="1" manualBreakCount="1">
    <brk id="24" max="1048575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tabColor rgb="FF00B0F0"/>
  </sheetPr>
  <dimension ref="A1:AA98"/>
  <sheetViews>
    <sheetView view="pageBreakPreview" topLeftCell="A73" zoomScaleNormal="100" zoomScaleSheetLayoutView="100" workbookViewId="0">
      <selection activeCell="AD48" sqref="AD48"/>
    </sheetView>
  </sheetViews>
  <sheetFormatPr defaultColWidth="9" defaultRowHeight="16.5"/>
  <cols>
    <col min="1" max="2" width="7.125" style="153" customWidth="1"/>
    <col min="3" max="3" width="13.25" style="153" customWidth="1"/>
    <col min="4" max="4" width="13.125" style="184" customWidth="1"/>
    <col min="5" max="5" width="13.125" style="185" customWidth="1"/>
    <col min="6" max="6" width="0.125" style="185" hidden="1" customWidth="1"/>
    <col min="7" max="7" width="10.125" style="186" customWidth="1"/>
    <col min="8" max="8" width="8.125" style="187" customWidth="1"/>
    <col min="9" max="9" width="20.75" style="188" customWidth="1"/>
    <col min="10" max="10" width="12.5" style="188" customWidth="1"/>
    <col min="11" max="11" width="3.125" style="189" customWidth="1"/>
    <col min="12" max="12" width="2.625" style="189" customWidth="1"/>
    <col min="13" max="14" width="3.125" style="188" customWidth="1"/>
    <col min="15" max="15" width="2.625" style="188" customWidth="1"/>
    <col min="16" max="16" width="13.625" style="188" customWidth="1"/>
    <col min="17" max="17" width="2.5" style="188" customWidth="1"/>
    <col min="18" max="18" width="0.125" style="25" hidden="1" customWidth="1"/>
    <col min="19" max="19" width="20.875" style="26" hidden="1" customWidth="1"/>
    <col min="20" max="20" width="13.5" style="25" hidden="1" customWidth="1"/>
    <col min="21" max="21" width="31.25" style="25" hidden="1" customWidth="1"/>
    <col min="22" max="22" width="0.25" style="25" hidden="1" customWidth="1"/>
    <col min="23" max="26" width="9" style="25" hidden="1" customWidth="1"/>
    <col min="27" max="27" width="11.5" style="25" customWidth="1"/>
    <col min="28" max="16384" width="9" style="25"/>
  </cols>
  <sheetData>
    <row r="1" spans="1:19" ht="22.5">
      <c r="A1" s="503" t="s">
        <v>422</v>
      </c>
      <c r="B1" s="503"/>
      <c r="C1" s="503"/>
      <c r="D1" s="503"/>
      <c r="E1" s="503"/>
      <c r="F1" s="503"/>
      <c r="G1" s="503"/>
      <c r="H1" s="503"/>
      <c r="I1" s="503"/>
      <c r="J1" s="503"/>
      <c r="K1" s="503"/>
      <c r="L1" s="503"/>
      <c r="M1" s="503"/>
      <c r="N1" s="503"/>
      <c r="O1" s="503"/>
      <c r="P1" s="503"/>
      <c r="Q1" s="503"/>
    </row>
    <row r="2" spans="1:19" ht="22.5">
      <c r="A2" s="404"/>
      <c r="B2" s="404"/>
      <c r="C2" s="404"/>
      <c r="D2" s="404"/>
      <c r="E2" s="404"/>
      <c r="F2" s="404"/>
      <c r="G2" s="404"/>
      <c r="H2" s="404"/>
      <c r="I2" s="404"/>
      <c r="J2" s="404"/>
      <c r="K2" s="404"/>
      <c r="L2" s="404"/>
      <c r="M2" s="404"/>
      <c r="N2" s="404"/>
      <c r="O2" s="404"/>
      <c r="P2" s="404"/>
      <c r="Q2" s="404"/>
    </row>
    <row r="3" spans="1:19" ht="21.95" customHeight="1" thickBot="1">
      <c r="A3" s="550" t="s">
        <v>251</v>
      </c>
      <c r="B3" s="550"/>
      <c r="C3" s="27"/>
      <c r="D3" s="27"/>
      <c r="E3" s="28"/>
      <c r="F3" s="28"/>
      <c r="G3" s="29"/>
      <c r="H3" s="30"/>
      <c r="I3" s="27"/>
      <c r="J3" s="27" t="s">
        <v>42</v>
      </c>
      <c r="K3" s="27"/>
      <c r="L3" s="27"/>
      <c r="M3" s="27"/>
      <c r="N3" s="27"/>
      <c r="O3" s="526" t="s">
        <v>268</v>
      </c>
      <c r="P3" s="526"/>
      <c r="Q3" s="526"/>
    </row>
    <row r="4" spans="1:19" ht="19.5" customHeight="1">
      <c r="A4" s="506" t="s">
        <v>25</v>
      </c>
      <c r="B4" s="478" t="s">
        <v>18</v>
      </c>
      <c r="C4" s="517" t="s">
        <v>19</v>
      </c>
      <c r="D4" s="504" t="s">
        <v>455</v>
      </c>
      <c r="E4" s="504" t="s">
        <v>454</v>
      </c>
      <c r="F4" s="510" t="s">
        <v>6</v>
      </c>
      <c r="G4" s="519" t="s">
        <v>90</v>
      </c>
      <c r="H4" s="519"/>
      <c r="I4" s="477" t="s">
        <v>456</v>
      </c>
      <c r="J4" s="478"/>
      <c r="K4" s="478"/>
      <c r="L4" s="478"/>
      <c r="M4" s="478"/>
      <c r="N4" s="478"/>
      <c r="O4" s="478"/>
      <c r="P4" s="478"/>
      <c r="Q4" s="479"/>
    </row>
    <row r="5" spans="1:19" ht="19.5" customHeight="1" thickBot="1">
      <c r="A5" s="507"/>
      <c r="B5" s="481"/>
      <c r="C5" s="518"/>
      <c r="D5" s="505"/>
      <c r="E5" s="505"/>
      <c r="F5" s="511"/>
      <c r="G5" s="31" t="s">
        <v>47</v>
      </c>
      <c r="H5" s="32" t="s">
        <v>168</v>
      </c>
      <c r="I5" s="480"/>
      <c r="J5" s="481"/>
      <c r="K5" s="481"/>
      <c r="L5" s="481"/>
      <c r="M5" s="481"/>
      <c r="N5" s="481"/>
      <c r="O5" s="481"/>
      <c r="P5" s="481"/>
      <c r="Q5" s="482"/>
    </row>
    <row r="6" spans="1:19" ht="20.100000000000001" customHeight="1" thickBot="1">
      <c r="A6" s="488" t="s">
        <v>74</v>
      </c>
      <c r="B6" s="489"/>
      <c r="C6" s="490"/>
      <c r="D6" s="33">
        <f>SUM(D7,D63,D33,D77,D23,D29,D82)</f>
        <v>8356013</v>
      </c>
      <c r="E6" s="33">
        <f>SUM(E7,E63,E33,E77,E23,E29,E82)</f>
        <v>8115360.2788399998</v>
      </c>
      <c r="F6" s="34" t="e">
        <f>SUM(F7,#REF!,F63,F33,F77,F23,#REF!,#REF!,F29)</f>
        <v>#REF!</v>
      </c>
      <c r="G6" s="35">
        <f>+E6-D6</f>
        <v>-240652.72116000019</v>
      </c>
      <c r="H6" s="36">
        <f>+G6/D6*100</f>
        <v>-2.8799945758820646</v>
      </c>
      <c r="I6" s="37"/>
      <c r="J6" s="37"/>
      <c r="K6" s="38"/>
      <c r="L6" s="38"/>
      <c r="M6" s="37"/>
      <c r="N6" s="37"/>
      <c r="O6" s="37"/>
      <c r="P6" s="39">
        <f>SUM(P7,P23,P29,P33,P63,P77,P82)</f>
        <v>8115360278.8400002</v>
      </c>
      <c r="Q6" s="40" t="s">
        <v>10</v>
      </c>
    </row>
    <row r="7" spans="1:19" s="51" customFormat="1" ht="18.95" customHeight="1" thickTop="1">
      <c r="A7" s="41" t="s">
        <v>21</v>
      </c>
      <c r="B7" s="484" t="s">
        <v>23</v>
      </c>
      <c r="C7" s="485"/>
      <c r="D7" s="42">
        <f>SUM(D8)</f>
        <v>112565</v>
      </c>
      <c r="E7" s="43">
        <f>SUM(E8)</f>
        <v>113765</v>
      </c>
      <c r="F7" s="44">
        <f>SUM(F8)</f>
        <v>71084</v>
      </c>
      <c r="G7" s="45">
        <f>+E7-D7</f>
        <v>1200</v>
      </c>
      <c r="H7" s="46">
        <f>+G7/D7*100</f>
        <v>1.0660507262470573</v>
      </c>
      <c r="I7" s="47"/>
      <c r="J7" s="47"/>
      <c r="K7" s="48"/>
      <c r="L7" s="48"/>
      <c r="M7" s="47"/>
      <c r="N7" s="47"/>
      <c r="O7" s="47"/>
      <c r="P7" s="49">
        <f>P8</f>
        <v>113765000</v>
      </c>
      <c r="Q7" s="50" t="s">
        <v>10</v>
      </c>
      <c r="S7" s="52"/>
    </row>
    <row r="8" spans="1:19" s="51" customFormat="1" ht="17.100000000000001" customHeight="1">
      <c r="A8" s="41" t="s">
        <v>26</v>
      </c>
      <c r="B8" s="381" t="s">
        <v>29</v>
      </c>
      <c r="C8" s="390" t="s">
        <v>40</v>
      </c>
      <c r="D8" s="397">
        <f>SUM(D9:D22)</f>
        <v>112565</v>
      </c>
      <c r="E8" s="399">
        <f>SUM(E9:E22)</f>
        <v>113765</v>
      </c>
      <c r="F8" s="54">
        <f>SUM(F9:F20)</f>
        <v>71084</v>
      </c>
      <c r="G8" s="55">
        <f>+E8-D8</f>
        <v>1200</v>
      </c>
      <c r="H8" s="408">
        <f>+G8/D8*100</f>
        <v>1.0660507262470573</v>
      </c>
      <c r="I8" s="56"/>
      <c r="J8" s="56"/>
      <c r="K8" s="57"/>
      <c r="L8" s="57"/>
      <c r="M8" s="56"/>
      <c r="N8" s="56"/>
      <c r="O8" s="56"/>
      <c r="P8" s="58">
        <f>SUM(P9,P17,P21)</f>
        <v>113765000</v>
      </c>
      <c r="Q8" s="59" t="s">
        <v>10</v>
      </c>
      <c r="S8" s="52"/>
    </row>
    <row r="9" spans="1:19" s="51" customFormat="1" ht="17.100000000000001" customHeight="1">
      <c r="A9" s="60"/>
      <c r="B9" s="104" t="s">
        <v>68</v>
      </c>
      <c r="C9" s="475" t="s">
        <v>134</v>
      </c>
      <c r="D9" s="494">
        <v>59740</v>
      </c>
      <c r="E9" s="497">
        <f>+P9/1000</f>
        <v>60940</v>
      </c>
      <c r="F9" s="61">
        <v>0</v>
      </c>
      <c r="G9" s="515">
        <f>+E9-D9</f>
        <v>1200</v>
      </c>
      <c r="H9" s="523">
        <f>+G9/D9*100</f>
        <v>2.0087043856712423</v>
      </c>
      <c r="I9" s="62"/>
      <c r="J9" s="63"/>
      <c r="K9" s="392"/>
      <c r="L9" s="392"/>
      <c r="M9" s="483" t="s">
        <v>56</v>
      </c>
      <c r="N9" s="483"/>
      <c r="O9" s="483"/>
      <c r="P9" s="63">
        <f>SUM(P10:P16)</f>
        <v>60940000</v>
      </c>
      <c r="Q9" s="59" t="s">
        <v>10</v>
      </c>
      <c r="S9" s="52"/>
    </row>
    <row r="10" spans="1:19" s="51" customFormat="1" ht="17.100000000000001" customHeight="1">
      <c r="A10" s="60"/>
      <c r="B10" s="64"/>
      <c r="C10" s="476"/>
      <c r="D10" s="495"/>
      <c r="E10" s="498"/>
      <c r="F10" s="65"/>
      <c r="G10" s="516"/>
      <c r="H10" s="524"/>
      <c r="I10" s="383" t="s">
        <v>3</v>
      </c>
      <c r="J10" s="67">
        <v>700000</v>
      </c>
      <c r="K10" s="430" t="s">
        <v>10</v>
      </c>
      <c r="L10" s="23" t="s">
        <v>17</v>
      </c>
      <c r="M10" s="430">
        <v>12</v>
      </c>
      <c r="N10" s="430" t="s">
        <v>14</v>
      </c>
      <c r="O10" s="430" t="s">
        <v>16</v>
      </c>
      <c r="P10" s="21">
        <f t="shared" ref="P10:P16" si="0">SUM(J10*M10)</f>
        <v>8400000</v>
      </c>
      <c r="Q10" s="12" t="s">
        <v>10</v>
      </c>
      <c r="S10" s="52"/>
    </row>
    <row r="11" spans="1:19" s="51" customFormat="1" ht="17.100000000000001" customHeight="1">
      <c r="A11" s="60"/>
      <c r="B11" s="64"/>
      <c r="C11" s="476"/>
      <c r="D11" s="495"/>
      <c r="E11" s="498"/>
      <c r="F11" s="68"/>
      <c r="G11" s="516"/>
      <c r="H11" s="524"/>
      <c r="I11" s="66" t="s">
        <v>470</v>
      </c>
      <c r="J11" s="67">
        <v>420000</v>
      </c>
      <c r="K11" s="430" t="s">
        <v>10</v>
      </c>
      <c r="L11" s="23" t="s">
        <v>17</v>
      </c>
      <c r="M11" s="430">
        <v>12</v>
      </c>
      <c r="N11" s="430" t="s">
        <v>14</v>
      </c>
      <c r="O11" s="430" t="s">
        <v>16</v>
      </c>
      <c r="P11" s="21">
        <f t="shared" si="0"/>
        <v>5040000</v>
      </c>
      <c r="Q11" s="12" t="s">
        <v>10</v>
      </c>
      <c r="S11" s="52"/>
    </row>
    <row r="12" spans="1:19" s="51" customFormat="1" ht="17.100000000000001" customHeight="1">
      <c r="A12" s="60"/>
      <c r="B12" s="64"/>
      <c r="C12" s="476"/>
      <c r="D12" s="495"/>
      <c r="E12" s="498"/>
      <c r="F12" s="65"/>
      <c r="G12" s="516"/>
      <c r="H12" s="524"/>
      <c r="I12" s="66" t="s">
        <v>371</v>
      </c>
      <c r="J12" s="67">
        <v>500000</v>
      </c>
      <c r="K12" s="430" t="s">
        <v>10</v>
      </c>
      <c r="L12" s="23" t="s">
        <v>17</v>
      </c>
      <c r="M12" s="430">
        <v>8</v>
      </c>
      <c r="N12" s="430" t="s">
        <v>14</v>
      </c>
      <c r="O12" s="430" t="s">
        <v>16</v>
      </c>
      <c r="P12" s="21">
        <f t="shared" si="0"/>
        <v>4000000</v>
      </c>
      <c r="Q12" s="12" t="s">
        <v>10</v>
      </c>
      <c r="S12" s="52"/>
    </row>
    <row r="13" spans="1:19" s="51" customFormat="1" ht="17.100000000000001" customHeight="1">
      <c r="A13" s="60"/>
      <c r="B13" s="64"/>
      <c r="C13" s="476"/>
      <c r="D13" s="495"/>
      <c r="E13" s="498"/>
      <c r="F13" s="65"/>
      <c r="G13" s="516"/>
      <c r="H13" s="524"/>
      <c r="I13" s="66" t="s">
        <v>380</v>
      </c>
      <c r="J13" s="67">
        <v>2100000</v>
      </c>
      <c r="K13" s="430" t="s">
        <v>10</v>
      </c>
      <c r="L13" s="23" t="s">
        <v>17</v>
      </c>
      <c r="M13" s="430">
        <v>12</v>
      </c>
      <c r="N13" s="430" t="s">
        <v>14</v>
      </c>
      <c r="O13" s="430" t="s">
        <v>16</v>
      </c>
      <c r="P13" s="21">
        <f t="shared" si="0"/>
        <v>25200000</v>
      </c>
      <c r="Q13" s="12" t="s">
        <v>10</v>
      </c>
      <c r="S13" s="52"/>
    </row>
    <row r="14" spans="1:19" s="51" customFormat="1" ht="17.100000000000001" customHeight="1">
      <c r="A14" s="60"/>
      <c r="B14" s="64"/>
      <c r="C14" s="476"/>
      <c r="D14" s="495"/>
      <c r="E14" s="498"/>
      <c r="F14" s="65"/>
      <c r="G14" s="516"/>
      <c r="H14" s="524"/>
      <c r="I14" s="66" t="s">
        <v>292</v>
      </c>
      <c r="J14" s="67">
        <v>1300000</v>
      </c>
      <c r="K14" s="430" t="s">
        <v>10</v>
      </c>
      <c r="L14" s="23" t="s">
        <v>17</v>
      </c>
      <c r="M14" s="430">
        <v>12</v>
      </c>
      <c r="N14" s="430" t="s">
        <v>14</v>
      </c>
      <c r="O14" s="430" t="s">
        <v>16</v>
      </c>
      <c r="P14" s="21">
        <f t="shared" si="0"/>
        <v>15600000</v>
      </c>
      <c r="Q14" s="12" t="s">
        <v>10</v>
      </c>
      <c r="S14" s="52"/>
    </row>
    <row r="15" spans="1:19" s="51" customFormat="1" ht="17.100000000000001" customHeight="1">
      <c r="A15" s="60"/>
      <c r="B15" s="64"/>
      <c r="C15" s="476"/>
      <c r="D15" s="495"/>
      <c r="E15" s="498"/>
      <c r="F15" s="65"/>
      <c r="G15" s="516"/>
      <c r="H15" s="524"/>
      <c r="I15" s="66" t="s">
        <v>474</v>
      </c>
      <c r="J15" s="67">
        <v>100000</v>
      </c>
      <c r="K15" s="430" t="s">
        <v>10</v>
      </c>
      <c r="L15" s="23" t="s">
        <v>17</v>
      </c>
      <c r="M15" s="430">
        <v>12</v>
      </c>
      <c r="N15" s="430" t="s">
        <v>14</v>
      </c>
      <c r="O15" s="430" t="s">
        <v>16</v>
      </c>
      <c r="P15" s="21">
        <f t="shared" ref="P15" si="1">SUM(J15*M15)</f>
        <v>1200000</v>
      </c>
      <c r="Q15" s="12" t="s">
        <v>10</v>
      </c>
      <c r="S15" s="52"/>
    </row>
    <row r="16" spans="1:19" s="51" customFormat="1" ht="17.100000000000001" customHeight="1">
      <c r="A16" s="60"/>
      <c r="B16" s="64"/>
      <c r="C16" s="493"/>
      <c r="D16" s="496"/>
      <c r="E16" s="499"/>
      <c r="F16" s="65"/>
      <c r="G16" s="522"/>
      <c r="H16" s="525"/>
      <c r="I16" s="66" t="s">
        <v>403</v>
      </c>
      <c r="J16" s="69">
        <v>750000</v>
      </c>
      <c r="K16" s="430" t="s">
        <v>10</v>
      </c>
      <c r="L16" s="23" t="s">
        <v>17</v>
      </c>
      <c r="M16" s="430">
        <v>2</v>
      </c>
      <c r="N16" s="430" t="s">
        <v>24</v>
      </c>
      <c r="O16" s="430" t="s">
        <v>16</v>
      </c>
      <c r="P16" s="21">
        <f t="shared" si="0"/>
        <v>1500000</v>
      </c>
      <c r="Q16" s="12" t="s">
        <v>10</v>
      </c>
      <c r="S16" s="52"/>
    </row>
    <row r="17" spans="1:19" s="51" customFormat="1" ht="17.100000000000001" customHeight="1">
      <c r="A17" s="60"/>
      <c r="B17" s="64"/>
      <c r="C17" s="520" t="s">
        <v>299</v>
      </c>
      <c r="D17" s="494">
        <v>52625</v>
      </c>
      <c r="E17" s="497">
        <f>+P17/1000</f>
        <v>52625</v>
      </c>
      <c r="F17" s="500">
        <v>71084</v>
      </c>
      <c r="G17" s="486">
        <f>+E17-D17</f>
        <v>0</v>
      </c>
      <c r="H17" s="491">
        <f>+G17/D17*100</f>
        <v>0</v>
      </c>
      <c r="I17" s="62"/>
      <c r="J17" s="63"/>
      <c r="K17" s="392"/>
      <c r="L17" s="392"/>
      <c r="M17" s="483" t="s">
        <v>56</v>
      </c>
      <c r="N17" s="483"/>
      <c r="O17" s="483"/>
      <c r="P17" s="63">
        <f>SUM(P18:P20)</f>
        <v>52625000</v>
      </c>
      <c r="Q17" s="59" t="s">
        <v>10</v>
      </c>
      <c r="S17" s="52"/>
    </row>
    <row r="18" spans="1:19" s="51" customFormat="1" ht="17.100000000000001" customHeight="1">
      <c r="A18" s="60"/>
      <c r="B18" s="64"/>
      <c r="C18" s="521"/>
      <c r="D18" s="495"/>
      <c r="E18" s="498"/>
      <c r="F18" s="501"/>
      <c r="G18" s="487"/>
      <c r="H18" s="492"/>
      <c r="I18" s="66" t="s">
        <v>404</v>
      </c>
      <c r="J18" s="21">
        <v>7200000</v>
      </c>
      <c r="K18" s="430" t="s">
        <v>10</v>
      </c>
      <c r="L18" s="23" t="s">
        <v>17</v>
      </c>
      <c r="M18" s="430">
        <v>1</v>
      </c>
      <c r="N18" s="430" t="s">
        <v>24</v>
      </c>
      <c r="O18" s="24" t="s">
        <v>16</v>
      </c>
      <c r="P18" s="21">
        <f>J18*M18</f>
        <v>7200000</v>
      </c>
      <c r="Q18" s="12" t="s">
        <v>10</v>
      </c>
      <c r="S18" s="52"/>
    </row>
    <row r="19" spans="1:19" s="51" customFormat="1" ht="17.100000000000001" customHeight="1">
      <c r="A19" s="60"/>
      <c r="B19" s="64"/>
      <c r="C19" s="521"/>
      <c r="D19" s="495"/>
      <c r="E19" s="498"/>
      <c r="F19" s="501"/>
      <c r="G19" s="487"/>
      <c r="H19" s="492"/>
      <c r="I19" s="383" t="s">
        <v>406</v>
      </c>
      <c r="J19" s="21">
        <v>5037500</v>
      </c>
      <c r="K19" s="430" t="s">
        <v>10</v>
      </c>
      <c r="L19" s="23" t="s">
        <v>17</v>
      </c>
      <c r="M19" s="430">
        <v>6</v>
      </c>
      <c r="N19" s="430" t="s">
        <v>24</v>
      </c>
      <c r="O19" s="24" t="s">
        <v>16</v>
      </c>
      <c r="P19" s="21">
        <f>J19*M19</f>
        <v>30225000</v>
      </c>
      <c r="Q19" s="12" t="s">
        <v>10</v>
      </c>
      <c r="S19" s="52"/>
    </row>
    <row r="20" spans="1:19" s="51" customFormat="1" ht="17.100000000000001" customHeight="1">
      <c r="A20" s="60"/>
      <c r="B20" s="64"/>
      <c r="C20" s="521"/>
      <c r="D20" s="495"/>
      <c r="E20" s="498"/>
      <c r="F20" s="501"/>
      <c r="G20" s="487"/>
      <c r="H20" s="492"/>
      <c r="I20" s="66" t="s">
        <v>413</v>
      </c>
      <c r="J20" s="21">
        <v>3040000</v>
      </c>
      <c r="K20" s="430" t="s">
        <v>10</v>
      </c>
      <c r="L20" s="23" t="s">
        <v>17</v>
      </c>
      <c r="M20" s="430">
        <v>5</v>
      </c>
      <c r="N20" s="430" t="s">
        <v>24</v>
      </c>
      <c r="O20" s="24" t="s">
        <v>16</v>
      </c>
      <c r="P20" s="21">
        <f>J20*M20</f>
        <v>15200000</v>
      </c>
      <c r="Q20" s="12" t="s">
        <v>10</v>
      </c>
      <c r="S20" s="52"/>
    </row>
    <row r="21" spans="1:19" s="51" customFormat="1" ht="17.100000000000001" customHeight="1">
      <c r="A21" s="60"/>
      <c r="B21" s="64"/>
      <c r="C21" s="475" t="s">
        <v>183</v>
      </c>
      <c r="D21" s="494">
        <v>200</v>
      </c>
      <c r="E21" s="497">
        <f>P21/1000</f>
        <v>200</v>
      </c>
      <c r="F21" s="68"/>
      <c r="G21" s="486">
        <f>E21-D21</f>
        <v>0</v>
      </c>
      <c r="H21" s="491">
        <f>G21/D21*100</f>
        <v>0</v>
      </c>
      <c r="I21" s="62"/>
      <c r="J21" s="63"/>
      <c r="K21" s="392"/>
      <c r="L21" s="70"/>
      <c r="M21" s="483" t="s">
        <v>56</v>
      </c>
      <c r="N21" s="483"/>
      <c r="O21" s="483"/>
      <c r="P21" s="71">
        <f>SUM(P22:P22)</f>
        <v>200000</v>
      </c>
      <c r="Q21" s="59" t="s">
        <v>10</v>
      </c>
      <c r="S21" s="52"/>
    </row>
    <row r="22" spans="1:19" s="51" customFormat="1" ht="17.100000000000001" customHeight="1">
      <c r="A22" s="60"/>
      <c r="B22" s="64"/>
      <c r="C22" s="476"/>
      <c r="D22" s="495"/>
      <c r="E22" s="498"/>
      <c r="F22" s="68"/>
      <c r="G22" s="487"/>
      <c r="H22" s="492"/>
      <c r="I22" s="66" t="s">
        <v>387</v>
      </c>
      <c r="J22" s="72">
        <v>200000</v>
      </c>
      <c r="K22" s="430" t="s">
        <v>10</v>
      </c>
      <c r="L22" s="23" t="s">
        <v>17</v>
      </c>
      <c r="M22" s="430">
        <v>1</v>
      </c>
      <c r="N22" s="430" t="s">
        <v>24</v>
      </c>
      <c r="O22" s="24" t="s">
        <v>36</v>
      </c>
      <c r="P22" s="21">
        <f>J22*M22</f>
        <v>200000</v>
      </c>
      <c r="Q22" s="12" t="s">
        <v>10</v>
      </c>
      <c r="S22" s="52"/>
    </row>
    <row r="23" spans="1:19" s="51" customFormat="1" ht="18.95" customHeight="1">
      <c r="A23" s="108" t="s">
        <v>165</v>
      </c>
      <c r="B23" s="508" t="s">
        <v>23</v>
      </c>
      <c r="C23" s="509"/>
      <c r="D23" s="74">
        <f>SUM(D24)</f>
        <v>8600</v>
      </c>
      <c r="E23" s="75">
        <f>SUM(E24)</f>
        <v>4600</v>
      </c>
      <c r="F23" s="76">
        <f>SUM(F24)</f>
        <v>12766566</v>
      </c>
      <c r="G23" s="77">
        <f>+E23-D23</f>
        <v>-4000</v>
      </c>
      <c r="H23" s="78">
        <f>+G23/D23*100</f>
        <v>-46.511627906976742</v>
      </c>
      <c r="I23" s="79"/>
      <c r="J23" s="79"/>
      <c r="K23" s="407"/>
      <c r="L23" s="407"/>
      <c r="M23" s="79"/>
      <c r="N23" s="79"/>
      <c r="O23" s="79"/>
      <c r="P23" s="80">
        <f>P24</f>
        <v>4600000</v>
      </c>
      <c r="Q23" s="81" t="s">
        <v>10</v>
      </c>
      <c r="S23" s="52"/>
    </row>
    <row r="24" spans="1:19" s="51" customFormat="1" ht="17.100000000000001" customHeight="1">
      <c r="A24" s="60"/>
      <c r="B24" s="104" t="s">
        <v>165</v>
      </c>
      <c r="C24" s="391" t="s">
        <v>40</v>
      </c>
      <c r="D24" s="398">
        <f>SUM(D25)</f>
        <v>8600</v>
      </c>
      <c r="E24" s="82">
        <f>SUM(E25)</f>
        <v>4600</v>
      </c>
      <c r="F24" s="83">
        <f>SUM(F25:F89)</f>
        <v>12766566</v>
      </c>
      <c r="G24" s="410">
        <f>+E24-D24</f>
        <v>-4000</v>
      </c>
      <c r="H24" s="408">
        <f>+G24/D24*100</f>
        <v>-46.511627906976742</v>
      </c>
      <c r="I24" s="22"/>
      <c r="J24" s="22"/>
      <c r="K24" s="430"/>
      <c r="L24" s="430"/>
      <c r="M24" s="22"/>
      <c r="N24" s="22"/>
      <c r="O24" s="22"/>
      <c r="P24" s="84">
        <f>P25</f>
        <v>4600000</v>
      </c>
      <c r="Q24" s="12" t="s">
        <v>10</v>
      </c>
      <c r="S24" s="52"/>
    </row>
    <row r="25" spans="1:19" s="51" customFormat="1" ht="17.100000000000001" customHeight="1">
      <c r="A25" s="60"/>
      <c r="B25" s="64"/>
      <c r="C25" s="475" t="s">
        <v>116</v>
      </c>
      <c r="D25" s="494">
        <v>8600</v>
      </c>
      <c r="E25" s="497">
        <f>P24/1000</f>
        <v>4600</v>
      </c>
      <c r="F25" s="500">
        <v>10450</v>
      </c>
      <c r="G25" s="486">
        <f>+E25-D25</f>
        <v>-4000</v>
      </c>
      <c r="H25" s="491">
        <f>+G25/D25*100</f>
        <v>-46.511627906976742</v>
      </c>
      <c r="I25" s="532"/>
      <c r="J25" s="533"/>
      <c r="K25" s="392"/>
      <c r="L25" s="392"/>
      <c r="M25" s="512" t="s">
        <v>56</v>
      </c>
      <c r="N25" s="512"/>
      <c r="O25" s="512"/>
      <c r="P25" s="85">
        <f>SUM(P26:P28)</f>
        <v>4600000</v>
      </c>
      <c r="Q25" s="59" t="s">
        <v>10</v>
      </c>
      <c r="S25" s="52"/>
    </row>
    <row r="26" spans="1:19" s="51" customFormat="1" ht="17.100000000000001" customHeight="1">
      <c r="A26" s="41"/>
      <c r="B26" s="64"/>
      <c r="C26" s="476"/>
      <c r="D26" s="495"/>
      <c r="E26" s="498"/>
      <c r="F26" s="501"/>
      <c r="G26" s="487"/>
      <c r="H26" s="492"/>
      <c r="I26" s="86" t="s">
        <v>471</v>
      </c>
      <c r="J26" s="87">
        <v>30000</v>
      </c>
      <c r="K26" s="88" t="s">
        <v>10</v>
      </c>
      <c r="L26" s="89" t="s">
        <v>17</v>
      </c>
      <c r="M26" s="88">
        <v>60</v>
      </c>
      <c r="N26" s="88" t="s">
        <v>41</v>
      </c>
      <c r="O26" s="90" t="s">
        <v>16</v>
      </c>
      <c r="P26" s="87">
        <f>J26*M26</f>
        <v>1800000</v>
      </c>
      <c r="Q26" s="91" t="s">
        <v>10</v>
      </c>
      <c r="S26" s="52"/>
    </row>
    <row r="27" spans="1:19" s="51" customFormat="1" ht="17.100000000000001" customHeight="1">
      <c r="A27" s="60"/>
      <c r="B27" s="64"/>
      <c r="C27" s="476"/>
      <c r="D27" s="495"/>
      <c r="E27" s="498"/>
      <c r="F27" s="501"/>
      <c r="G27" s="487"/>
      <c r="H27" s="492"/>
      <c r="I27" s="86" t="s">
        <v>472</v>
      </c>
      <c r="J27" s="87">
        <v>20000</v>
      </c>
      <c r="K27" s="88" t="s">
        <v>10</v>
      </c>
      <c r="L27" s="89" t="s">
        <v>17</v>
      </c>
      <c r="M27" s="88">
        <v>80</v>
      </c>
      <c r="N27" s="88" t="s">
        <v>41</v>
      </c>
      <c r="O27" s="90" t="s">
        <v>16</v>
      </c>
      <c r="P27" s="87">
        <f t="shared" ref="P27:P28" si="2">J27*M27</f>
        <v>1600000</v>
      </c>
      <c r="Q27" s="91" t="s">
        <v>10</v>
      </c>
      <c r="S27" s="52"/>
    </row>
    <row r="28" spans="1:19" s="51" customFormat="1" ht="17.100000000000001" customHeight="1">
      <c r="A28" s="384"/>
      <c r="B28" s="385"/>
      <c r="C28" s="396"/>
      <c r="D28" s="94"/>
      <c r="E28" s="95"/>
      <c r="F28" s="502"/>
      <c r="G28" s="96"/>
      <c r="H28" s="97"/>
      <c r="I28" s="380" t="s">
        <v>473</v>
      </c>
      <c r="J28" s="101">
        <v>20000</v>
      </c>
      <c r="K28" s="98" t="s">
        <v>10</v>
      </c>
      <c r="L28" s="99" t="s">
        <v>17</v>
      </c>
      <c r="M28" s="98">
        <v>60</v>
      </c>
      <c r="N28" s="98" t="s">
        <v>41</v>
      </c>
      <c r="O28" s="100" t="s">
        <v>16</v>
      </c>
      <c r="P28" s="101">
        <f t="shared" si="2"/>
        <v>1200000</v>
      </c>
      <c r="Q28" s="102" t="s">
        <v>10</v>
      </c>
      <c r="S28" s="52"/>
    </row>
    <row r="29" spans="1:19" s="51" customFormat="1" ht="18.95" customHeight="1">
      <c r="A29" s="108" t="s">
        <v>115</v>
      </c>
      <c r="B29" s="508" t="s">
        <v>23</v>
      </c>
      <c r="C29" s="509"/>
      <c r="D29" s="74">
        <f t="shared" ref="D29:F30" si="3">SUM(D30)</f>
        <v>75000</v>
      </c>
      <c r="E29" s="75">
        <f t="shared" si="3"/>
        <v>140000</v>
      </c>
      <c r="F29" s="103">
        <f t="shared" si="3"/>
        <v>56700</v>
      </c>
      <c r="G29" s="77">
        <f t="shared" ref="G29:G31" si="4">+E29-D29</f>
        <v>65000</v>
      </c>
      <c r="H29" s="78">
        <f>+G29/D29*100</f>
        <v>86.666666666666671</v>
      </c>
      <c r="I29" s="109"/>
      <c r="J29" s="109"/>
      <c r="K29" s="110"/>
      <c r="L29" s="110"/>
      <c r="M29" s="109"/>
      <c r="N29" s="109"/>
      <c r="O29" s="109"/>
      <c r="P29" s="80">
        <f>P30</f>
        <v>140000000</v>
      </c>
      <c r="Q29" s="81" t="s">
        <v>10</v>
      </c>
      <c r="S29" s="52"/>
    </row>
    <row r="30" spans="1:19" s="51" customFormat="1" ht="17.100000000000001" customHeight="1">
      <c r="A30" s="60"/>
      <c r="B30" s="104" t="s">
        <v>115</v>
      </c>
      <c r="C30" s="406" t="s">
        <v>40</v>
      </c>
      <c r="D30" s="105">
        <f>D31</f>
        <v>75000</v>
      </c>
      <c r="E30" s="106">
        <f t="shared" si="3"/>
        <v>140000</v>
      </c>
      <c r="F30" s="107">
        <f t="shared" si="3"/>
        <v>56700</v>
      </c>
      <c r="G30" s="55">
        <f t="shared" si="4"/>
        <v>65000</v>
      </c>
      <c r="H30" s="408">
        <f>+G30/D30*100</f>
        <v>86.666666666666671</v>
      </c>
      <c r="I30" s="111"/>
      <c r="J30" s="79"/>
      <c r="K30" s="407"/>
      <c r="L30" s="407"/>
      <c r="M30" s="79"/>
      <c r="N30" s="79"/>
      <c r="O30" s="79"/>
      <c r="P30" s="112">
        <f>SUM(P31)</f>
        <v>140000000</v>
      </c>
      <c r="Q30" s="113" t="s">
        <v>10</v>
      </c>
      <c r="S30" s="52"/>
    </row>
    <row r="31" spans="1:19" s="51" customFormat="1" ht="17.100000000000001" customHeight="1">
      <c r="A31" s="60"/>
      <c r="B31" s="391"/>
      <c r="C31" s="475" t="s">
        <v>169</v>
      </c>
      <c r="D31" s="494">
        <v>75000</v>
      </c>
      <c r="E31" s="497">
        <f>+P31/1000</f>
        <v>140000</v>
      </c>
      <c r="F31" s="500">
        <v>56700</v>
      </c>
      <c r="G31" s="515">
        <f t="shared" si="4"/>
        <v>65000</v>
      </c>
      <c r="H31" s="513">
        <f>+G31/D31*100</f>
        <v>86.666666666666671</v>
      </c>
      <c r="I31" s="114"/>
      <c r="J31" s="22"/>
      <c r="K31" s="430"/>
      <c r="L31" s="430"/>
      <c r="M31" s="22" t="s">
        <v>56</v>
      </c>
      <c r="N31" s="22"/>
      <c r="O31" s="22"/>
      <c r="P31" s="84">
        <f>SUM(P32:P32)</f>
        <v>140000000</v>
      </c>
      <c r="Q31" s="12" t="s">
        <v>10</v>
      </c>
      <c r="S31" s="52"/>
    </row>
    <row r="32" spans="1:19" s="51" customFormat="1" ht="17.100000000000001" customHeight="1">
      <c r="A32" s="60"/>
      <c r="B32" s="391"/>
      <c r="C32" s="476"/>
      <c r="D32" s="495"/>
      <c r="E32" s="498"/>
      <c r="F32" s="501"/>
      <c r="G32" s="516"/>
      <c r="H32" s="514"/>
      <c r="I32" s="66" t="s">
        <v>326</v>
      </c>
      <c r="J32" s="72">
        <v>140000000</v>
      </c>
      <c r="K32" s="430" t="s">
        <v>10</v>
      </c>
      <c r="L32" s="23" t="s">
        <v>17</v>
      </c>
      <c r="M32" s="430">
        <v>1</v>
      </c>
      <c r="N32" s="430" t="s">
        <v>24</v>
      </c>
      <c r="O32" s="430" t="s">
        <v>16</v>
      </c>
      <c r="P32" s="72">
        <f>+M32*J32</f>
        <v>140000000</v>
      </c>
      <c r="Q32" s="12" t="s">
        <v>10</v>
      </c>
      <c r="S32" s="52"/>
    </row>
    <row r="33" spans="1:21" s="51" customFormat="1" ht="18.95" customHeight="1">
      <c r="A33" s="73" t="s">
        <v>20</v>
      </c>
      <c r="B33" s="509" t="s">
        <v>23</v>
      </c>
      <c r="C33" s="531"/>
      <c r="D33" s="74">
        <f>+D34+D50</f>
        <v>1415330</v>
      </c>
      <c r="E33" s="75">
        <f>+E34+E50</f>
        <v>1397419.9999200001</v>
      </c>
      <c r="F33" s="76">
        <f>+F34+F50</f>
        <v>1336159</v>
      </c>
      <c r="G33" s="77">
        <f>E33-D33</f>
        <v>-17910.000079999911</v>
      </c>
      <c r="H33" s="78">
        <f>+G33/D33*100</f>
        <v>-1.2654292694989797</v>
      </c>
      <c r="I33" s="116"/>
      <c r="J33" s="116"/>
      <c r="K33" s="117"/>
      <c r="L33" s="118"/>
      <c r="M33" s="116"/>
      <c r="N33" s="116"/>
      <c r="O33" s="116"/>
      <c r="P33" s="119">
        <f>SUM(P34,P50)</f>
        <v>1397419999.9200001</v>
      </c>
      <c r="Q33" s="120" t="s">
        <v>10</v>
      </c>
      <c r="S33" s="52"/>
    </row>
    <row r="34" spans="1:21" s="51" customFormat="1" ht="17.100000000000001" customHeight="1">
      <c r="A34" s="60"/>
      <c r="B34" s="393" t="s">
        <v>35</v>
      </c>
      <c r="C34" s="391" t="s">
        <v>40</v>
      </c>
      <c r="D34" s="398">
        <f>SUM(D35:D46)</f>
        <v>784970</v>
      </c>
      <c r="E34" s="400">
        <f>SUM(E35:E49)</f>
        <v>777770</v>
      </c>
      <c r="F34" s="402">
        <f>SUM(F35:F46)</f>
        <v>711605</v>
      </c>
      <c r="G34" s="55">
        <f>E34-D34</f>
        <v>-7200</v>
      </c>
      <c r="H34" s="408">
        <f>+G34/D34*100</f>
        <v>-0.91723250570085479</v>
      </c>
      <c r="I34" s="121"/>
      <c r="J34" s="121"/>
      <c r="K34" s="122"/>
      <c r="L34" s="88"/>
      <c r="M34" s="121"/>
      <c r="N34" s="121"/>
      <c r="O34" s="121"/>
      <c r="P34" s="123">
        <f>SUM(P35,P37,P42,P45)</f>
        <v>777770000</v>
      </c>
      <c r="Q34" s="91" t="s">
        <v>10</v>
      </c>
      <c r="S34" s="52"/>
    </row>
    <row r="35" spans="1:21" s="51" customFormat="1" ht="17.100000000000001" customHeight="1">
      <c r="A35" s="60"/>
      <c r="B35" s="393" t="s">
        <v>20</v>
      </c>
      <c r="C35" s="520" t="s">
        <v>343</v>
      </c>
      <c r="D35" s="494">
        <v>357650</v>
      </c>
      <c r="E35" s="497">
        <f>P35/1000</f>
        <v>357650</v>
      </c>
      <c r="F35" s="500">
        <v>480000</v>
      </c>
      <c r="G35" s="486">
        <f>+E35-D35</f>
        <v>0</v>
      </c>
      <c r="H35" s="491">
        <f>+G35/D35*100</f>
        <v>0</v>
      </c>
      <c r="I35" s="124"/>
      <c r="J35" s="125"/>
      <c r="K35" s="126"/>
      <c r="L35" s="412"/>
      <c r="M35" s="412" t="s">
        <v>56</v>
      </c>
      <c r="N35" s="412"/>
      <c r="O35" s="412"/>
      <c r="P35" s="125">
        <f>SUM(P36:P36)</f>
        <v>357650000</v>
      </c>
      <c r="Q35" s="127" t="s">
        <v>10</v>
      </c>
      <c r="S35" s="52"/>
    </row>
    <row r="36" spans="1:21" s="51" customFormat="1" ht="17.100000000000001" customHeight="1">
      <c r="A36" s="60"/>
      <c r="B36" s="64"/>
      <c r="C36" s="476"/>
      <c r="D36" s="495"/>
      <c r="E36" s="498"/>
      <c r="F36" s="502"/>
      <c r="G36" s="487"/>
      <c r="H36" s="492"/>
      <c r="I36" s="128" t="s">
        <v>128</v>
      </c>
      <c r="J36" s="129">
        <v>178825000</v>
      </c>
      <c r="K36" s="88" t="s">
        <v>10</v>
      </c>
      <c r="L36" s="89" t="s">
        <v>17</v>
      </c>
      <c r="M36" s="88">
        <v>2</v>
      </c>
      <c r="N36" s="88" t="s">
        <v>24</v>
      </c>
      <c r="O36" s="90" t="s">
        <v>16</v>
      </c>
      <c r="P36" s="87">
        <f>SUM(J36*M36)</f>
        <v>357650000</v>
      </c>
      <c r="Q36" s="91" t="s">
        <v>10</v>
      </c>
      <c r="S36" s="52"/>
    </row>
    <row r="37" spans="1:21" s="51" customFormat="1" ht="17.100000000000001" customHeight="1">
      <c r="A37" s="60"/>
      <c r="B37" s="64"/>
      <c r="C37" s="520" t="s">
        <v>342</v>
      </c>
      <c r="D37" s="494">
        <v>51320</v>
      </c>
      <c r="E37" s="497">
        <f>P37/1000</f>
        <v>44120</v>
      </c>
      <c r="F37" s="500">
        <v>79390</v>
      </c>
      <c r="G37" s="486">
        <f>+E37-D37</f>
        <v>-7200</v>
      </c>
      <c r="H37" s="491">
        <f>+G37/D37*100</f>
        <v>-14.02961808261886</v>
      </c>
      <c r="I37" s="130"/>
      <c r="J37" s="63"/>
      <c r="K37" s="392"/>
      <c r="L37" s="392"/>
      <c r="M37" s="483" t="s">
        <v>56</v>
      </c>
      <c r="N37" s="483"/>
      <c r="O37" s="483"/>
      <c r="P37" s="63">
        <f>SUM(P38:P41)</f>
        <v>44120000</v>
      </c>
      <c r="Q37" s="59" t="s">
        <v>10</v>
      </c>
      <c r="S37" s="52"/>
    </row>
    <row r="38" spans="1:21" s="51" customFormat="1" ht="17.100000000000001" customHeight="1">
      <c r="A38" s="60"/>
      <c r="B38" s="64"/>
      <c r="C38" s="476"/>
      <c r="D38" s="495"/>
      <c r="E38" s="498"/>
      <c r="F38" s="501"/>
      <c r="G38" s="487"/>
      <c r="H38" s="492"/>
      <c r="I38" s="446" t="s">
        <v>375</v>
      </c>
      <c r="J38" s="447">
        <v>2500000</v>
      </c>
      <c r="K38" s="448" t="s">
        <v>10</v>
      </c>
      <c r="L38" s="449" t="s">
        <v>17</v>
      </c>
      <c r="M38" s="448">
        <v>12</v>
      </c>
      <c r="N38" s="448" t="s">
        <v>14</v>
      </c>
      <c r="O38" s="450" t="s">
        <v>16</v>
      </c>
      <c r="P38" s="447">
        <f>SUM(J38*M38)</f>
        <v>30000000</v>
      </c>
      <c r="Q38" s="451" t="s">
        <v>10</v>
      </c>
      <c r="R38" s="52"/>
      <c r="S38" s="131"/>
      <c r="T38" s="131"/>
    </row>
    <row r="39" spans="1:21" s="51" customFormat="1" ht="17.100000000000001" customHeight="1">
      <c r="A39" s="60"/>
      <c r="B39" s="64"/>
      <c r="C39" s="476"/>
      <c r="D39" s="495"/>
      <c r="E39" s="498"/>
      <c r="F39" s="402"/>
      <c r="G39" s="487"/>
      <c r="H39" s="492"/>
      <c r="I39" s="86" t="s">
        <v>394</v>
      </c>
      <c r="J39" s="87">
        <v>1000000</v>
      </c>
      <c r="K39" s="88" t="s">
        <v>10</v>
      </c>
      <c r="L39" s="89" t="s">
        <v>17</v>
      </c>
      <c r="M39" s="88">
        <v>12</v>
      </c>
      <c r="N39" s="88" t="s">
        <v>14</v>
      </c>
      <c r="O39" s="90" t="s">
        <v>16</v>
      </c>
      <c r="P39" s="87">
        <f>SUM(J39*M39)</f>
        <v>12000000</v>
      </c>
      <c r="Q39" s="91" t="s">
        <v>10</v>
      </c>
      <c r="R39" s="52"/>
      <c r="S39" s="131"/>
      <c r="T39" s="131"/>
    </row>
    <row r="40" spans="1:21" s="51" customFormat="1" ht="17.100000000000001" customHeight="1">
      <c r="A40" s="60"/>
      <c r="B40" s="64"/>
      <c r="C40" s="476"/>
      <c r="D40" s="495"/>
      <c r="E40" s="498"/>
      <c r="F40" s="402"/>
      <c r="G40" s="487"/>
      <c r="H40" s="492"/>
      <c r="I40" s="128" t="s">
        <v>396</v>
      </c>
      <c r="J40" s="87">
        <v>1000000</v>
      </c>
      <c r="K40" s="88" t="s">
        <v>10</v>
      </c>
      <c r="L40" s="89" t="s">
        <v>17</v>
      </c>
      <c r="M40" s="88">
        <v>2</v>
      </c>
      <c r="N40" s="88" t="s">
        <v>24</v>
      </c>
      <c r="O40" s="90" t="s">
        <v>16</v>
      </c>
      <c r="P40" s="87">
        <f>SUM(J40*M40)</f>
        <v>2000000</v>
      </c>
      <c r="Q40" s="91" t="s">
        <v>10</v>
      </c>
      <c r="R40" s="132"/>
      <c r="S40" s="133"/>
      <c r="T40" s="133"/>
      <c r="U40" s="134"/>
    </row>
    <row r="41" spans="1:21" s="51" customFormat="1" ht="17.100000000000001" customHeight="1">
      <c r="A41" s="60"/>
      <c r="B41" s="64"/>
      <c r="C41" s="493"/>
      <c r="D41" s="496"/>
      <c r="E41" s="499"/>
      <c r="F41" s="403"/>
      <c r="G41" s="540"/>
      <c r="H41" s="543"/>
      <c r="I41" s="380" t="s">
        <v>409</v>
      </c>
      <c r="J41" s="101">
        <v>10000</v>
      </c>
      <c r="K41" s="98" t="s">
        <v>10</v>
      </c>
      <c r="L41" s="99" t="s">
        <v>17</v>
      </c>
      <c r="M41" s="98">
        <v>12</v>
      </c>
      <c r="N41" s="98" t="s">
        <v>24</v>
      </c>
      <c r="O41" s="100" t="s">
        <v>16</v>
      </c>
      <c r="P41" s="101">
        <f>SUM(J41*M41)</f>
        <v>120000</v>
      </c>
      <c r="Q41" s="102" t="s">
        <v>10</v>
      </c>
      <c r="R41" s="132"/>
      <c r="S41" s="133"/>
      <c r="T41" s="134"/>
      <c r="U41" s="134"/>
    </row>
    <row r="42" spans="1:21" s="51" customFormat="1" ht="17.100000000000001" customHeight="1">
      <c r="A42" s="60"/>
      <c r="B42" s="64"/>
      <c r="C42" s="475" t="s">
        <v>123</v>
      </c>
      <c r="D42" s="494">
        <v>170000</v>
      </c>
      <c r="E42" s="497">
        <f>+P42/1000</f>
        <v>170000</v>
      </c>
      <c r="F42" s="500">
        <v>90435</v>
      </c>
      <c r="G42" s="486">
        <f>+E42-D42</f>
        <v>0</v>
      </c>
      <c r="H42" s="491">
        <f>+G42/D42*100</f>
        <v>0</v>
      </c>
      <c r="I42" s="124"/>
      <c r="J42" s="136"/>
      <c r="K42" s="412"/>
      <c r="L42" s="412"/>
      <c r="M42" s="544" t="s">
        <v>56</v>
      </c>
      <c r="N42" s="544"/>
      <c r="O42" s="544"/>
      <c r="P42" s="136">
        <f>SUM(P43:P44)</f>
        <v>170000000</v>
      </c>
      <c r="Q42" s="127" t="s">
        <v>10</v>
      </c>
      <c r="R42" s="134"/>
      <c r="S42" s="133"/>
      <c r="T42" s="134"/>
      <c r="U42" s="134"/>
    </row>
    <row r="43" spans="1:21" s="51" customFormat="1" ht="17.100000000000001" customHeight="1">
      <c r="A43" s="60"/>
      <c r="B43" s="64"/>
      <c r="C43" s="476"/>
      <c r="D43" s="495"/>
      <c r="E43" s="498"/>
      <c r="F43" s="501"/>
      <c r="G43" s="487"/>
      <c r="H43" s="492"/>
      <c r="I43" s="128" t="s">
        <v>316</v>
      </c>
      <c r="J43" s="87">
        <v>12500000</v>
      </c>
      <c r="K43" s="88" t="s">
        <v>10</v>
      </c>
      <c r="L43" s="89" t="s">
        <v>17</v>
      </c>
      <c r="M43" s="88">
        <v>12</v>
      </c>
      <c r="N43" s="88" t="s">
        <v>14</v>
      </c>
      <c r="O43" s="90" t="s">
        <v>16</v>
      </c>
      <c r="P43" s="87">
        <f>SUM(J43*M43)</f>
        <v>150000000</v>
      </c>
      <c r="Q43" s="91" t="s">
        <v>10</v>
      </c>
      <c r="R43" s="133"/>
      <c r="S43" s="133"/>
      <c r="T43" s="134"/>
      <c r="U43" s="134"/>
    </row>
    <row r="44" spans="1:21" s="51" customFormat="1" ht="17.100000000000001" customHeight="1">
      <c r="A44" s="60"/>
      <c r="B44" s="64"/>
      <c r="C44" s="476"/>
      <c r="D44" s="495"/>
      <c r="E44" s="498"/>
      <c r="F44" s="402"/>
      <c r="G44" s="487"/>
      <c r="H44" s="492"/>
      <c r="I44" s="128" t="s">
        <v>398</v>
      </c>
      <c r="J44" s="87">
        <v>10000000</v>
      </c>
      <c r="K44" s="88" t="s">
        <v>10</v>
      </c>
      <c r="L44" s="89" t="s">
        <v>17</v>
      </c>
      <c r="M44" s="88">
        <v>2</v>
      </c>
      <c r="N44" s="88" t="s">
        <v>24</v>
      </c>
      <c r="O44" s="90" t="s">
        <v>36</v>
      </c>
      <c r="P44" s="87">
        <f>SUM(J44*M44)</f>
        <v>20000000</v>
      </c>
      <c r="Q44" s="91" t="s">
        <v>10</v>
      </c>
      <c r="R44" s="546"/>
      <c r="S44" s="547"/>
      <c r="T44" s="547"/>
      <c r="U44" s="547"/>
    </row>
    <row r="45" spans="1:21" s="51" customFormat="1" ht="17.100000000000001" customHeight="1">
      <c r="A45" s="41"/>
      <c r="B45" s="393"/>
      <c r="C45" s="475" t="s">
        <v>188</v>
      </c>
      <c r="D45" s="494">
        <v>206000</v>
      </c>
      <c r="E45" s="527">
        <f>(P45/1000)</f>
        <v>206000</v>
      </c>
      <c r="F45" s="401">
        <v>61780</v>
      </c>
      <c r="G45" s="486">
        <f>+E45-D45</f>
        <v>0</v>
      </c>
      <c r="H45" s="491">
        <f>G45/D45*100</f>
        <v>0</v>
      </c>
      <c r="I45" s="138"/>
      <c r="J45" s="125"/>
      <c r="K45" s="412"/>
      <c r="L45" s="412"/>
      <c r="M45" s="544" t="s">
        <v>56</v>
      </c>
      <c r="N45" s="544"/>
      <c r="O45" s="544"/>
      <c r="P45" s="125">
        <f>SUM(P46:P49)</f>
        <v>206000000</v>
      </c>
      <c r="Q45" s="127" t="s">
        <v>10</v>
      </c>
      <c r="R45" s="134"/>
      <c r="S45" s="132"/>
      <c r="T45" s="134"/>
      <c r="U45" s="134"/>
    </row>
    <row r="46" spans="1:21" s="51" customFormat="1" ht="17.100000000000001" customHeight="1">
      <c r="A46" s="41"/>
      <c r="B46" s="393"/>
      <c r="C46" s="476"/>
      <c r="D46" s="495"/>
      <c r="E46" s="528"/>
      <c r="F46" s="402"/>
      <c r="G46" s="487"/>
      <c r="H46" s="492"/>
      <c r="I46" s="128" t="s">
        <v>309</v>
      </c>
      <c r="J46" s="87">
        <v>100000000</v>
      </c>
      <c r="K46" s="88" t="s">
        <v>10</v>
      </c>
      <c r="L46" s="89" t="s">
        <v>17</v>
      </c>
      <c r="M46" s="88">
        <v>1</v>
      </c>
      <c r="N46" s="88" t="s">
        <v>24</v>
      </c>
      <c r="O46" s="90" t="s">
        <v>16</v>
      </c>
      <c r="P46" s="87">
        <f>SUM(J46*M46)</f>
        <v>100000000</v>
      </c>
      <c r="Q46" s="91" t="s">
        <v>10</v>
      </c>
      <c r="S46" s="131"/>
    </row>
    <row r="47" spans="1:21" s="51" customFormat="1" ht="17.100000000000001" customHeight="1">
      <c r="A47" s="41"/>
      <c r="B47" s="393"/>
      <c r="C47" s="476"/>
      <c r="D47" s="495"/>
      <c r="E47" s="528"/>
      <c r="F47" s="402"/>
      <c r="G47" s="487"/>
      <c r="H47" s="492"/>
      <c r="I47" s="128" t="s">
        <v>340</v>
      </c>
      <c r="J47" s="87">
        <v>10000000</v>
      </c>
      <c r="K47" s="88" t="s">
        <v>10</v>
      </c>
      <c r="L47" s="89" t="s">
        <v>17</v>
      </c>
      <c r="M47" s="88">
        <v>1</v>
      </c>
      <c r="N47" s="88" t="s">
        <v>24</v>
      </c>
      <c r="O47" s="90" t="s">
        <v>16</v>
      </c>
      <c r="P47" s="87">
        <f>SUM(J47*M47)</f>
        <v>10000000</v>
      </c>
      <c r="Q47" s="91" t="s">
        <v>10</v>
      </c>
      <c r="S47" s="131"/>
    </row>
    <row r="48" spans="1:21" s="51" customFormat="1" ht="17.100000000000001" customHeight="1">
      <c r="A48" s="60"/>
      <c r="B48" s="64"/>
      <c r="C48" s="476"/>
      <c r="D48" s="495"/>
      <c r="E48" s="528"/>
      <c r="F48" s="402"/>
      <c r="G48" s="487"/>
      <c r="H48" s="492"/>
      <c r="I48" s="86" t="s">
        <v>280</v>
      </c>
      <c r="J48" s="87">
        <v>20000000</v>
      </c>
      <c r="K48" s="88" t="s">
        <v>10</v>
      </c>
      <c r="L48" s="89" t="s">
        <v>17</v>
      </c>
      <c r="M48" s="88">
        <v>3</v>
      </c>
      <c r="N48" s="88" t="s">
        <v>24</v>
      </c>
      <c r="O48" s="90" t="s">
        <v>16</v>
      </c>
      <c r="P48" s="87">
        <f>SUM(J48*M48)</f>
        <v>60000000</v>
      </c>
      <c r="Q48" s="91" t="s">
        <v>10</v>
      </c>
      <c r="R48" s="51" t="s">
        <v>0</v>
      </c>
      <c r="S48" s="131"/>
    </row>
    <row r="49" spans="1:23" s="51" customFormat="1" ht="17.100000000000001" customHeight="1" thickBot="1">
      <c r="A49" s="139"/>
      <c r="B49" s="140"/>
      <c r="C49" s="538"/>
      <c r="D49" s="541"/>
      <c r="E49" s="529"/>
      <c r="F49" s="409"/>
      <c r="G49" s="539"/>
      <c r="H49" s="548"/>
      <c r="I49" s="382" t="s">
        <v>412</v>
      </c>
      <c r="J49" s="141">
        <v>9000000</v>
      </c>
      <c r="K49" s="142" t="s">
        <v>10</v>
      </c>
      <c r="L49" s="143" t="s">
        <v>17</v>
      </c>
      <c r="M49" s="142">
        <v>4</v>
      </c>
      <c r="N49" s="142" t="s">
        <v>24</v>
      </c>
      <c r="O49" s="144" t="s">
        <v>16</v>
      </c>
      <c r="P49" s="141">
        <f>SUM(J49*M49)</f>
        <v>36000000</v>
      </c>
      <c r="Q49" s="145" t="s">
        <v>10</v>
      </c>
      <c r="S49" s="131"/>
    </row>
    <row r="50" spans="1:23" ht="17.100000000000001" customHeight="1">
      <c r="A50" s="41" t="s">
        <v>20</v>
      </c>
      <c r="B50" s="393" t="s">
        <v>37</v>
      </c>
      <c r="C50" s="391" t="s">
        <v>40</v>
      </c>
      <c r="D50" s="398">
        <f>SUM(D51:D62)</f>
        <v>630360</v>
      </c>
      <c r="E50" s="400">
        <f>SUM(E51:E62)</f>
        <v>619649.99992000009</v>
      </c>
      <c r="F50" s="402">
        <f>SUM(F51:F62)</f>
        <v>624554</v>
      </c>
      <c r="G50" s="410">
        <f>+E50-D50</f>
        <v>-10710.000079999911</v>
      </c>
      <c r="H50" s="411">
        <f>+G50/D50*100</f>
        <v>-1.6990291389047385</v>
      </c>
      <c r="I50" s="22"/>
      <c r="J50" s="22"/>
      <c r="K50" s="430"/>
      <c r="L50" s="430"/>
      <c r="M50" s="22"/>
      <c r="N50" s="22"/>
      <c r="O50" s="22"/>
      <c r="P50" s="84">
        <f>SUM(P51,P54)</f>
        <v>619649999.92000008</v>
      </c>
      <c r="Q50" s="12" t="s">
        <v>10</v>
      </c>
      <c r="S50" s="131"/>
      <c r="T50" s="51"/>
      <c r="U50" s="51"/>
      <c r="V50" s="51"/>
      <c r="W50" s="51"/>
    </row>
    <row r="51" spans="1:23" ht="17.100000000000001" customHeight="1">
      <c r="A51" s="60"/>
      <c r="B51" s="393" t="s">
        <v>20</v>
      </c>
      <c r="C51" s="530" t="s">
        <v>155</v>
      </c>
      <c r="D51" s="494">
        <v>43800</v>
      </c>
      <c r="E51" s="497">
        <f>+P51/1000</f>
        <v>32610</v>
      </c>
      <c r="F51" s="500">
        <v>72575</v>
      </c>
      <c r="G51" s="486">
        <f>+E51-D51</f>
        <v>-11190</v>
      </c>
      <c r="H51" s="513">
        <f>G51/D51*100</f>
        <v>-25.547945205479451</v>
      </c>
      <c r="I51" s="124"/>
      <c r="J51" s="136"/>
      <c r="K51" s="412"/>
      <c r="L51" s="412"/>
      <c r="M51" s="544" t="s">
        <v>56</v>
      </c>
      <c r="N51" s="544"/>
      <c r="O51" s="544"/>
      <c r="P51" s="136">
        <f>SUM(P52:P53)</f>
        <v>32610000</v>
      </c>
      <c r="Q51" s="127" t="s">
        <v>10</v>
      </c>
      <c r="S51" s="131"/>
      <c r="T51" s="51"/>
      <c r="U51" s="51"/>
      <c r="V51" s="51"/>
      <c r="W51" s="51"/>
    </row>
    <row r="52" spans="1:23" ht="17.100000000000001" customHeight="1">
      <c r="A52" s="60"/>
      <c r="B52" s="64"/>
      <c r="C52" s="530"/>
      <c r="D52" s="495"/>
      <c r="E52" s="498"/>
      <c r="F52" s="501"/>
      <c r="G52" s="487">
        <f>+D52-E52</f>
        <v>0</v>
      </c>
      <c r="H52" s="514"/>
      <c r="I52" s="128" t="s">
        <v>300</v>
      </c>
      <c r="J52" s="87">
        <v>935000</v>
      </c>
      <c r="K52" s="88" t="s">
        <v>10</v>
      </c>
      <c r="L52" s="89" t="s">
        <v>17</v>
      </c>
      <c r="M52" s="88">
        <v>6</v>
      </c>
      <c r="N52" s="88" t="s">
        <v>14</v>
      </c>
      <c r="O52" s="90" t="s">
        <v>16</v>
      </c>
      <c r="P52" s="87">
        <f>J52*M52</f>
        <v>5610000</v>
      </c>
      <c r="Q52" s="91" t="s">
        <v>10</v>
      </c>
      <c r="S52" s="131"/>
      <c r="T52" s="51"/>
      <c r="U52" s="51"/>
      <c r="V52" s="51"/>
      <c r="W52" s="51"/>
    </row>
    <row r="53" spans="1:23" ht="17.100000000000001" customHeight="1">
      <c r="A53" s="60"/>
      <c r="B53" s="64"/>
      <c r="C53" s="530"/>
      <c r="D53" s="496"/>
      <c r="E53" s="499"/>
      <c r="F53" s="502"/>
      <c r="G53" s="540"/>
      <c r="H53" s="549"/>
      <c r="I53" s="135" t="s">
        <v>281</v>
      </c>
      <c r="J53" s="101">
        <v>100000</v>
      </c>
      <c r="K53" s="98" t="s">
        <v>10</v>
      </c>
      <c r="L53" s="99" t="s">
        <v>17</v>
      </c>
      <c r="M53" s="386">
        <v>270</v>
      </c>
      <c r="N53" s="98" t="s">
        <v>24</v>
      </c>
      <c r="O53" s="100" t="s">
        <v>16</v>
      </c>
      <c r="P53" s="101">
        <f>J53*M53</f>
        <v>27000000</v>
      </c>
      <c r="Q53" s="102" t="s">
        <v>10</v>
      </c>
      <c r="S53" s="131"/>
      <c r="T53" s="51"/>
      <c r="U53" s="51"/>
      <c r="V53" s="51"/>
      <c r="W53" s="51"/>
    </row>
    <row r="54" spans="1:23" ht="17.100000000000001" customHeight="1">
      <c r="A54" s="41" t="s">
        <v>475</v>
      </c>
      <c r="B54" s="393" t="s">
        <v>476</v>
      </c>
      <c r="C54" s="545" t="s">
        <v>254</v>
      </c>
      <c r="D54" s="494">
        <v>586560</v>
      </c>
      <c r="E54" s="497">
        <f>+P54/1000</f>
        <v>587039.99992000009</v>
      </c>
      <c r="F54" s="500">
        <v>551979</v>
      </c>
      <c r="G54" s="486">
        <f>+E54-D54</f>
        <v>479.99992000008933</v>
      </c>
      <c r="H54" s="491">
        <f>+G54/D54*100</f>
        <v>8.1833046917636626E-2</v>
      </c>
      <c r="I54" s="124"/>
      <c r="J54" s="136"/>
      <c r="K54" s="412"/>
      <c r="L54" s="412"/>
      <c r="M54" s="412" t="s">
        <v>56</v>
      </c>
      <c r="N54" s="412"/>
      <c r="O54" s="412"/>
      <c r="P54" s="136">
        <f>SUM(P55:P62)</f>
        <v>587039999.92000008</v>
      </c>
      <c r="Q54" s="127" t="s">
        <v>10</v>
      </c>
      <c r="S54" s="131"/>
      <c r="T54" s="131"/>
      <c r="U54" s="51"/>
      <c r="V54" s="51"/>
      <c r="W54" s="51"/>
    </row>
    <row r="55" spans="1:23" ht="17.100000000000001" customHeight="1">
      <c r="A55" s="41"/>
      <c r="B55" s="393" t="s">
        <v>475</v>
      </c>
      <c r="C55" s="530"/>
      <c r="D55" s="495"/>
      <c r="E55" s="498"/>
      <c r="F55" s="501"/>
      <c r="G55" s="487">
        <f>+D55-E55</f>
        <v>0</v>
      </c>
      <c r="H55" s="492" t="e">
        <f>+G55/D55*100</f>
        <v>#DIV/0!</v>
      </c>
      <c r="I55" s="128" t="s">
        <v>233</v>
      </c>
      <c r="J55" s="87">
        <v>16666666.66</v>
      </c>
      <c r="K55" s="88" t="s">
        <v>10</v>
      </c>
      <c r="L55" s="89" t="s">
        <v>17</v>
      </c>
      <c r="M55" s="88">
        <v>12</v>
      </c>
      <c r="N55" s="88" t="s">
        <v>14</v>
      </c>
      <c r="O55" s="90" t="s">
        <v>16</v>
      </c>
      <c r="P55" s="87">
        <f>J55*M55</f>
        <v>199999999.92000002</v>
      </c>
      <c r="Q55" s="91" t="s">
        <v>10</v>
      </c>
      <c r="S55" s="131"/>
      <c r="T55" s="51"/>
      <c r="U55" s="51"/>
      <c r="V55" s="51"/>
      <c r="W55" s="51"/>
    </row>
    <row r="56" spans="1:23" ht="17.100000000000001" customHeight="1">
      <c r="A56" s="60"/>
      <c r="B56" s="64"/>
      <c r="C56" s="475"/>
      <c r="D56" s="495"/>
      <c r="E56" s="498"/>
      <c r="F56" s="501"/>
      <c r="G56" s="487"/>
      <c r="H56" s="492" t="e">
        <f>+G56/D56*100</f>
        <v>#DIV/0!</v>
      </c>
      <c r="I56" s="128" t="s">
        <v>44</v>
      </c>
      <c r="J56" s="87">
        <v>23200000</v>
      </c>
      <c r="K56" s="88" t="s">
        <v>10</v>
      </c>
      <c r="L56" s="89" t="s">
        <v>17</v>
      </c>
      <c r="M56" s="88">
        <v>12</v>
      </c>
      <c r="N56" s="88" t="s">
        <v>14</v>
      </c>
      <c r="O56" s="90" t="s">
        <v>16</v>
      </c>
      <c r="P56" s="87">
        <f>SUM(J56*M56)</f>
        <v>278400000</v>
      </c>
      <c r="Q56" s="91" t="s">
        <v>10</v>
      </c>
      <c r="S56" s="131"/>
      <c r="T56" s="51"/>
      <c r="U56" s="51"/>
      <c r="V56" s="51"/>
      <c r="W56" s="51"/>
    </row>
    <row r="57" spans="1:23" ht="17.100000000000001" customHeight="1">
      <c r="A57" s="60"/>
      <c r="B57" s="64"/>
      <c r="C57" s="475"/>
      <c r="D57" s="495"/>
      <c r="E57" s="498"/>
      <c r="F57" s="501"/>
      <c r="G57" s="487"/>
      <c r="H57" s="492"/>
      <c r="I57" s="121" t="s">
        <v>350</v>
      </c>
      <c r="J57" s="87">
        <v>14000000</v>
      </c>
      <c r="K57" s="88" t="s">
        <v>10</v>
      </c>
      <c r="L57" s="89" t="s">
        <v>17</v>
      </c>
      <c r="M57" s="88">
        <v>1</v>
      </c>
      <c r="N57" s="88" t="s">
        <v>24</v>
      </c>
      <c r="O57" s="90" t="s">
        <v>16</v>
      </c>
      <c r="P57" s="87">
        <f>SUM(J57*M57)</f>
        <v>14000000</v>
      </c>
      <c r="Q57" s="91" t="s">
        <v>10</v>
      </c>
      <c r="S57" s="131"/>
      <c r="T57" s="51"/>
      <c r="U57" s="51"/>
      <c r="V57" s="51"/>
      <c r="W57" s="51"/>
    </row>
    <row r="58" spans="1:23" ht="17.100000000000001" customHeight="1">
      <c r="A58" s="60"/>
      <c r="B58" s="64"/>
      <c r="C58" s="475"/>
      <c r="D58" s="495"/>
      <c r="E58" s="498"/>
      <c r="F58" s="501"/>
      <c r="G58" s="487"/>
      <c r="H58" s="492"/>
      <c r="I58" s="121" t="s">
        <v>346</v>
      </c>
      <c r="J58" s="87">
        <v>7000000</v>
      </c>
      <c r="K58" s="88" t="s">
        <v>10</v>
      </c>
      <c r="L58" s="89" t="s">
        <v>17</v>
      </c>
      <c r="M58" s="88">
        <v>2</v>
      </c>
      <c r="N58" s="88" t="s">
        <v>24</v>
      </c>
      <c r="O58" s="90" t="s">
        <v>16</v>
      </c>
      <c r="P58" s="87">
        <f>SUM(J58*M58)</f>
        <v>14000000</v>
      </c>
      <c r="Q58" s="91" t="s">
        <v>10</v>
      </c>
      <c r="S58" s="131"/>
      <c r="T58" s="51"/>
      <c r="U58" s="51"/>
      <c r="V58" s="51"/>
      <c r="W58" s="51"/>
    </row>
    <row r="59" spans="1:23" ht="17.100000000000001" customHeight="1">
      <c r="A59" s="60"/>
      <c r="B59" s="64"/>
      <c r="C59" s="475"/>
      <c r="D59" s="495"/>
      <c r="E59" s="498"/>
      <c r="F59" s="501"/>
      <c r="G59" s="487"/>
      <c r="H59" s="492"/>
      <c r="I59" s="128" t="s">
        <v>149</v>
      </c>
      <c r="J59" s="87">
        <v>1300000</v>
      </c>
      <c r="K59" s="88" t="s">
        <v>10</v>
      </c>
      <c r="L59" s="89" t="s">
        <v>17</v>
      </c>
      <c r="M59" s="88">
        <v>12</v>
      </c>
      <c r="N59" s="88" t="s">
        <v>24</v>
      </c>
      <c r="O59" s="90" t="s">
        <v>16</v>
      </c>
      <c r="P59" s="87">
        <f>SUM(J59*M59)</f>
        <v>15600000</v>
      </c>
      <c r="Q59" s="146" t="s">
        <v>10</v>
      </c>
      <c r="S59" s="131"/>
      <c r="T59" s="51"/>
      <c r="U59" s="51"/>
      <c r="V59" s="51"/>
      <c r="W59" s="51"/>
    </row>
    <row r="60" spans="1:23" ht="17.100000000000001" customHeight="1">
      <c r="A60" s="60"/>
      <c r="B60" s="64"/>
      <c r="C60" s="475"/>
      <c r="D60" s="495"/>
      <c r="E60" s="498"/>
      <c r="F60" s="501"/>
      <c r="G60" s="487"/>
      <c r="H60" s="492"/>
      <c r="I60" s="128" t="s">
        <v>238</v>
      </c>
      <c r="J60" s="87">
        <v>30000000</v>
      </c>
      <c r="K60" s="88" t="s">
        <v>10</v>
      </c>
      <c r="L60" s="89" t="s">
        <v>17</v>
      </c>
      <c r="M60" s="88">
        <v>2</v>
      </c>
      <c r="N60" s="88" t="s">
        <v>24</v>
      </c>
      <c r="O60" s="90" t="s">
        <v>16</v>
      </c>
      <c r="P60" s="87">
        <f>J60*M60</f>
        <v>60000000</v>
      </c>
      <c r="Q60" s="146" t="s">
        <v>10</v>
      </c>
      <c r="S60" s="131"/>
      <c r="T60" s="51"/>
      <c r="U60" s="51"/>
      <c r="V60" s="51"/>
      <c r="W60" s="51"/>
    </row>
    <row r="61" spans="1:23" ht="17.100000000000001" customHeight="1">
      <c r="A61" s="60"/>
      <c r="B61" s="64"/>
      <c r="C61" s="475"/>
      <c r="D61" s="495"/>
      <c r="E61" s="498"/>
      <c r="F61" s="501"/>
      <c r="G61" s="487"/>
      <c r="H61" s="492" t="e">
        <f>+G61/D61*100</f>
        <v>#DIV/0!</v>
      </c>
      <c r="I61" s="128" t="s">
        <v>240</v>
      </c>
      <c r="J61" s="87">
        <v>300000</v>
      </c>
      <c r="K61" s="88" t="s">
        <v>10</v>
      </c>
      <c r="L61" s="89" t="s">
        <v>17</v>
      </c>
      <c r="M61" s="88">
        <v>12</v>
      </c>
      <c r="N61" s="88" t="s">
        <v>24</v>
      </c>
      <c r="O61" s="90" t="s">
        <v>16</v>
      </c>
      <c r="P61" s="87">
        <f>SUM(J61*M61)</f>
        <v>3600000</v>
      </c>
      <c r="Q61" s="146" t="s">
        <v>10</v>
      </c>
      <c r="S61" s="131"/>
      <c r="T61" s="51"/>
      <c r="U61" s="51"/>
      <c r="V61" s="51"/>
      <c r="W61" s="51"/>
    </row>
    <row r="62" spans="1:23" ht="17.100000000000001" customHeight="1">
      <c r="A62" s="60"/>
      <c r="B62" s="64"/>
      <c r="C62" s="475"/>
      <c r="D62" s="495"/>
      <c r="E62" s="498"/>
      <c r="F62" s="501"/>
      <c r="G62" s="487"/>
      <c r="H62" s="492"/>
      <c r="I62" s="86" t="s">
        <v>5</v>
      </c>
      <c r="J62" s="87">
        <v>120000</v>
      </c>
      <c r="K62" s="88" t="s">
        <v>10</v>
      </c>
      <c r="L62" s="89" t="s">
        <v>17</v>
      </c>
      <c r="M62" s="88">
        <v>12</v>
      </c>
      <c r="N62" s="88" t="s">
        <v>24</v>
      </c>
      <c r="O62" s="90" t="s">
        <v>16</v>
      </c>
      <c r="P62" s="87">
        <f>J62*M62</f>
        <v>1440000</v>
      </c>
      <c r="Q62" s="91" t="s">
        <v>10</v>
      </c>
      <c r="S62" s="131"/>
      <c r="T62" s="51"/>
      <c r="U62" s="51"/>
      <c r="V62" s="51"/>
      <c r="W62" s="51"/>
    </row>
    <row r="63" spans="1:23" ht="18.95" customHeight="1">
      <c r="A63" s="73" t="s">
        <v>28</v>
      </c>
      <c r="B63" s="508" t="s">
        <v>23</v>
      </c>
      <c r="C63" s="509"/>
      <c r="D63" s="74">
        <f>SUM(D64)</f>
        <v>2101296</v>
      </c>
      <c r="E63" s="75">
        <f>SUM(E64)</f>
        <v>1628574.3599200002</v>
      </c>
      <c r="F63" s="103">
        <f>SUM(F64)</f>
        <v>875385</v>
      </c>
      <c r="G63" s="77">
        <f>+E63-D63</f>
        <v>-472721.64007999981</v>
      </c>
      <c r="H63" s="78">
        <f>+G63/D63*100</f>
        <v>-22.496670629935039</v>
      </c>
      <c r="I63" s="79"/>
      <c r="J63" s="79"/>
      <c r="K63" s="407"/>
      <c r="L63" s="407"/>
      <c r="M63" s="79"/>
      <c r="N63" s="79"/>
      <c r="O63" s="79"/>
      <c r="P63" s="80">
        <f>P64</f>
        <v>1628574359.9200001</v>
      </c>
      <c r="Q63" s="81" t="s">
        <v>10</v>
      </c>
      <c r="S63" s="131"/>
      <c r="T63" s="51"/>
      <c r="U63" s="51"/>
      <c r="V63" s="51"/>
      <c r="W63" s="51"/>
    </row>
    <row r="64" spans="1:23" ht="17.100000000000001" customHeight="1">
      <c r="A64" s="60"/>
      <c r="B64" s="393" t="s">
        <v>28</v>
      </c>
      <c r="C64" s="406" t="s">
        <v>40</v>
      </c>
      <c r="D64" s="105">
        <f>SUM(D65:D76)</f>
        <v>2101296</v>
      </c>
      <c r="E64" s="147">
        <f>P64/1000</f>
        <v>1628574.3599200002</v>
      </c>
      <c r="F64" s="148">
        <f>SUM(F65:F67)</f>
        <v>875385</v>
      </c>
      <c r="G64" s="55">
        <f>+E64-D64</f>
        <v>-472721.64007999981</v>
      </c>
      <c r="H64" s="408">
        <f>+G64/D64*100</f>
        <v>-22.496670629935039</v>
      </c>
      <c r="I64" s="22"/>
      <c r="J64" s="22"/>
      <c r="K64" s="430"/>
      <c r="L64" s="430"/>
      <c r="M64" s="22"/>
      <c r="N64" s="22"/>
      <c r="O64" s="22"/>
      <c r="P64" s="84">
        <f>SUM(P65,P68,P71,P74)</f>
        <v>1628574359.9200001</v>
      </c>
      <c r="Q64" s="12" t="s">
        <v>10</v>
      </c>
      <c r="S64" s="131"/>
      <c r="T64" s="51"/>
      <c r="U64" s="51"/>
      <c r="V64" s="51"/>
      <c r="W64" s="51"/>
    </row>
    <row r="65" spans="1:20" ht="17.100000000000001" customHeight="1">
      <c r="A65" s="60"/>
      <c r="B65" s="64"/>
      <c r="C65" s="475" t="s">
        <v>108</v>
      </c>
      <c r="D65" s="494">
        <v>1080056</v>
      </c>
      <c r="E65" s="497">
        <f>+P65/1000</f>
        <v>780055.99991999997</v>
      </c>
      <c r="F65" s="500">
        <v>875385</v>
      </c>
      <c r="G65" s="486">
        <f>+E65-D65</f>
        <v>-300000.00008000003</v>
      </c>
      <c r="H65" s="491">
        <f>+G65/D65*100</f>
        <v>-27.776337530646561</v>
      </c>
      <c r="I65" s="62"/>
      <c r="J65" s="63"/>
      <c r="K65" s="392"/>
      <c r="L65" s="392"/>
      <c r="M65" s="483" t="s">
        <v>56</v>
      </c>
      <c r="N65" s="483"/>
      <c r="O65" s="483"/>
      <c r="P65" s="63">
        <f>SUM(P66:P67)</f>
        <v>780055999.91999996</v>
      </c>
      <c r="Q65" s="59" t="s">
        <v>10</v>
      </c>
      <c r="S65" s="149"/>
    </row>
    <row r="66" spans="1:20" ht="17.100000000000001" customHeight="1">
      <c r="A66" s="60"/>
      <c r="B66" s="64"/>
      <c r="C66" s="476"/>
      <c r="D66" s="495"/>
      <c r="E66" s="498"/>
      <c r="F66" s="501"/>
      <c r="G66" s="487">
        <f>+E66-D66</f>
        <v>0</v>
      </c>
      <c r="H66" s="492"/>
      <c r="I66" s="66" t="s">
        <v>283</v>
      </c>
      <c r="J66" s="72">
        <v>13338000</v>
      </c>
      <c r="K66" s="430" t="s">
        <v>10</v>
      </c>
      <c r="L66" s="23" t="s">
        <v>17</v>
      </c>
      <c r="M66" s="430">
        <v>12</v>
      </c>
      <c r="N66" s="430" t="s">
        <v>14</v>
      </c>
      <c r="O66" s="24" t="s">
        <v>16</v>
      </c>
      <c r="P66" s="72">
        <f>J66*M66</f>
        <v>160056000</v>
      </c>
      <c r="Q66" s="12" t="s">
        <v>10</v>
      </c>
    </row>
    <row r="67" spans="1:20" ht="17.100000000000001" customHeight="1">
      <c r="A67" s="60"/>
      <c r="B67" s="64"/>
      <c r="C67" s="493"/>
      <c r="D67" s="496"/>
      <c r="E67" s="499"/>
      <c r="F67" s="502"/>
      <c r="G67" s="540">
        <f>+E67-D67</f>
        <v>0</v>
      </c>
      <c r="H67" s="543"/>
      <c r="I67" s="452" t="s">
        <v>267</v>
      </c>
      <c r="J67" s="69">
        <v>51666666.659999996</v>
      </c>
      <c r="K67" s="16" t="s">
        <v>10</v>
      </c>
      <c r="L67" s="15" t="s">
        <v>17</v>
      </c>
      <c r="M67" s="16">
        <v>12</v>
      </c>
      <c r="N67" s="16" t="s">
        <v>24</v>
      </c>
      <c r="O67" s="17" t="s">
        <v>16</v>
      </c>
      <c r="P67" s="69">
        <f>SUM(J67*M67)</f>
        <v>619999999.91999996</v>
      </c>
      <c r="Q67" s="18" t="s">
        <v>10</v>
      </c>
    </row>
    <row r="68" spans="1:20" ht="17.100000000000001" customHeight="1">
      <c r="A68" s="60"/>
      <c r="B68" s="64"/>
      <c r="C68" s="475" t="s">
        <v>76</v>
      </c>
      <c r="D68" s="494">
        <v>474440</v>
      </c>
      <c r="E68" s="497">
        <f>+P68/1000</f>
        <v>301718.36</v>
      </c>
      <c r="F68" s="500">
        <v>593059</v>
      </c>
      <c r="G68" s="486">
        <f>E68-D68</f>
        <v>-172721.64</v>
      </c>
      <c r="H68" s="491">
        <f>+G68/D68*100</f>
        <v>-36.405370542112806</v>
      </c>
      <c r="I68" s="62"/>
      <c r="J68" s="71"/>
      <c r="K68" s="392"/>
      <c r="L68" s="392"/>
      <c r="M68" s="483" t="s">
        <v>56</v>
      </c>
      <c r="N68" s="483"/>
      <c r="O68" s="483"/>
      <c r="P68" s="71">
        <f>SUM(P69:P70)</f>
        <v>301718360</v>
      </c>
      <c r="Q68" s="59" t="s">
        <v>10</v>
      </c>
    </row>
    <row r="69" spans="1:20" ht="17.100000000000001" customHeight="1">
      <c r="A69" s="60"/>
      <c r="B69" s="391"/>
      <c r="C69" s="476"/>
      <c r="D69" s="495"/>
      <c r="E69" s="498"/>
      <c r="F69" s="501"/>
      <c r="G69" s="487"/>
      <c r="H69" s="492"/>
      <c r="I69" s="121" t="s">
        <v>354</v>
      </c>
      <c r="J69" s="87">
        <v>56773360</v>
      </c>
      <c r="K69" s="150" t="s">
        <v>10</v>
      </c>
      <c r="L69" s="151" t="s">
        <v>17</v>
      </c>
      <c r="M69" s="150">
        <v>1</v>
      </c>
      <c r="N69" s="150" t="s">
        <v>24</v>
      </c>
      <c r="O69" s="152" t="s">
        <v>16</v>
      </c>
      <c r="P69" s="21">
        <f>SUM(J69*M69)</f>
        <v>56773360</v>
      </c>
      <c r="Q69" s="12" t="s">
        <v>10</v>
      </c>
    </row>
    <row r="70" spans="1:20" ht="17.100000000000001" customHeight="1">
      <c r="A70" s="60"/>
      <c r="B70" s="391"/>
      <c r="C70" s="493"/>
      <c r="D70" s="496"/>
      <c r="E70" s="499"/>
      <c r="F70" s="502"/>
      <c r="G70" s="540"/>
      <c r="H70" s="543"/>
      <c r="I70" s="135" t="s">
        <v>262</v>
      </c>
      <c r="J70" s="101">
        <v>244945000</v>
      </c>
      <c r="K70" s="98" t="s">
        <v>10</v>
      </c>
      <c r="L70" s="99" t="s">
        <v>17</v>
      </c>
      <c r="M70" s="98">
        <v>1</v>
      </c>
      <c r="N70" s="98" t="s">
        <v>24</v>
      </c>
      <c r="O70" s="100" t="s">
        <v>16</v>
      </c>
      <c r="P70" s="101">
        <f>SUM(J70*M70)</f>
        <v>244945000</v>
      </c>
      <c r="Q70" s="102" t="s">
        <v>10</v>
      </c>
      <c r="T70" s="153"/>
    </row>
    <row r="71" spans="1:20" ht="17.100000000000001" customHeight="1">
      <c r="A71" s="41"/>
      <c r="B71" s="393"/>
      <c r="C71" s="520" t="s">
        <v>81</v>
      </c>
      <c r="D71" s="494">
        <v>380000</v>
      </c>
      <c r="E71" s="497">
        <f>+P71/1000</f>
        <v>380000</v>
      </c>
      <c r="F71" s="500">
        <v>538723</v>
      </c>
      <c r="G71" s="486">
        <f>+E71-D71</f>
        <v>0</v>
      </c>
      <c r="H71" s="491">
        <f>+G71/D71*100</f>
        <v>0</v>
      </c>
      <c r="I71" s="62"/>
      <c r="J71" s="136"/>
      <c r="K71" s="412"/>
      <c r="L71" s="412"/>
      <c r="M71" s="544" t="s">
        <v>56</v>
      </c>
      <c r="N71" s="544"/>
      <c r="O71" s="544"/>
      <c r="P71" s="136">
        <f>SUM(P72:P73)</f>
        <v>380000000</v>
      </c>
      <c r="Q71" s="127" t="s">
        <v>10</v>
      </c>
    </row>
    <row r="72" spans="1:20" ht="17.100000000000001" customHeight="1">
      <c r="A72" s="60"/>
      <c r="B72" s="391"/>
      <c r="C72" s="521"/>
      <c r="D72" s="495"/>
      <c r="E72" s="498"/>
      <c r="F72" s="501"/>
      <c r="G72" s="487"/>
      <c r="H72" s="492"/>
      <c r="I72" s="121" t="s">
        <v>315</v>
      </c>
      <c r="J72" s="87">
        <v>70000000</v>
      </c>
      <c r="K72" s="88" t="s">
        <v>10</v>
      </c>
      <c r="L72" s="89" t="s">
        <v>17</v>
      </c>
      <c r="M72" s="88">
        <v>2</v>
      </c>
      <c r="N72" s="88" t="s">
        <v>24</v>
      </c>
      <c r="O72" s="90" t="s">
        <v>16</v>
      </c>
      <c r="P72" s="87">
        <f>SUM(J72*M72)</f>
        <v>140000000</v>
      </c>
      <c r="Q72" s="91" t="s">
        <v>10</v>
      </c>
    </row>
    <row r="73" spans="1:20" ht="17.100000000000001" customHeight="1">
      <c r="A73" s="60"/>
      <c r="B73" s="391"/>
      <c r="C73" s="551"/>
      <c r="D73" s="496"/>
      <c r="E73" s="499"/>
      <c r="F73" s="502"/>
      <c r="G73" s="540">
        <f>+D73-E73</f>
        <v>0</v>
      </c>
      <c r="H73" s="543"/>
      <c r="I73" s="380" t="s">
        <v>419</v>
      </c>
      <c r="J73" s="101">
        <v>60000000</v>
      </c>
      <c r="K73" s="98" t="s">
        <v>10</v>
      </c>
      <c r="L73" s="99" t="s">
        <v>17</v>
      </c>
      <c r="M73" s="98">
        <v>4</v>
      </c>
      <c r="N73" s="98" t="s">
        <v>24</v>
      </c>
      <c r="O73" s="100" t="s">
        <v>16</v>
      </c>
      <c r="P73" s="101">
        <f>SUM(J73*M73)</f>
        <v>240000000</v>
      </c>
      <c r="Q73" s="102" t="s">
        <v>10</v>
      </c>
    </row>
    <row r="74" spans="1:20" ht="17.100000000000001" customHeight="1">
      <c r="A74" s="41"/>
      <c r="B74" s="394"/>
      <c r="C74" s="475" t="s">
        <v>80</v>
      </c>
      <c r="D74" s="494">
        <v>166800</v>
      </c>
      <c r="E74" s="497">
        <f>+P74/1000</f>
        <v>166800</v>
      </c>
      <c r="F74" s="500">
        <v>22522</v>
      </c>
      <c r="G74" s="486">
        <f>+E74-D74</f>
        <v>0</v>
      </c>
      <c r="H74" s="491">
        <f>+G74/D74*100</f>
        <v>0</v>
      </c>
      <c r="I74" s="62"/>
      <c r="J74" s="125"/>
      <c r="K74" s="412"/>
      <c r="L74" s="412"/>
      <c r="M74" s="544" t="s">
        <v>56</v>
      </c>
      <c r="N74" s="544"/>
      <c r="O74" s="544"/>
      <c r="P74" s="125">
        <f>SUM(P75:P76)</f>
        <v>166800000</v>
      </c>
      <c r="Q74" s="127" t="s">
        <v>10</v>
      </c>
    </row>
    <row r="75" spans="1:20" ht="17.100000000000001" customHeight="1">
      <c r="A75" s="60"/>
      <c r="B75" s="391"/>
      <c r="C75" s="476"/>
      <c r="D75" s="495"/>
      <c r="E75" s="498"/>
      <c r="F75" s="501"/>
      <c r="G75" s="487"/>
      <c r="H75" s="492"/>
      <c r="I75" s="154" t="s">
        <v>421</v>
      </c>
      <c r="J75" s="87">
        <v>5200000</v>
      </c>
      <c r="K75" s="88" t="s">
        <v>10</v>
      </c>
      <c r="L75" s="89" t="s">
        <v>17</v>
      </c>
      <c r="M75" s="88">
        <v>12</v>
      </c>
      <c r="N75" s="88" t="s">
        <v>14</v>
      </c>
      <c r="O75" s="90" t="s">
        <v>16</v>
      </c>
      <c r="P75" s="87">
        <f>SUM(J75*M75)</f>
        <v>62400000</v>
      </c>
      <c r="Q75" s="91" t="s">
        <v>10</v>
      </c>
    </row>
    <row r="76" spans="1:20" ht="17.100000000000001" customHeight="1">
      <c r="A76" s="92"/>
      <c r="B76" s="93"/>
      <c r="C76" s="493"/>
      <c r="D76" s="496"/>
      <c r="E76" s="499"/>
      <c r="F76" s="68"/>
      <c r="G76" s="540"/>
      <c r="H76" s="543"/>
      <c r="I76" s="155" t="s">
        <v>461</v>
      </c>
      <c r="J76" s="101">
        <v>8700000</v>
      </c>
      <c r="K76" s="98" t="s">
        <v>10</v>
      </c>
      <c r="L76" s="99" t="s">
        <v>17</v>
      </c>
      <c r="M76" s="98">
        <v>12</v>
      </c>
      <c r="N76" s="98" t="s">
        <v>24</v>
      </c>
      <c r="O76" s="100" t="s">
        <v>16</v>
      </c>
      <c r="P76" s="101">
        <f>SUM(J76*M76)</f>
        <v>104400000</v>
      </c>
      <c r="Q76" s="102" t="s">
        <v>10</v>
      </c>
    </row>
    <row r="77" spans="1:20" ht="18.95" customHeight="1">
      <c r="A77" s="73" t="s">
        <v>45</v>
      </c>
      <c r="B77" s="508" t="s">
        <v>23</v>
      </c>
      <c r="C77" s="509"/>
      <c r="D77" s="74">
        <f>SUM(D78)</f>
        <v>4559304</v>
      </c>
      <c r="E77" s="75">
        <f>SUM(E78)</f>
        <v>4747082.949</v>
      </c>
      <c r="F77" s="103">
        <f>SUM(F78)</f>
        <v>1596860</v>
      </c>
      <c r="G77" s="77">
        <f>+E77-D77</f>
        <v>187778.94900000002</v>
      </c>
      <c r="H77" s="78">
        <f t="shared" ref="H77:H89" si="5">+G77/D77*100</f>
        <v>4.1185880344894752</v>
      </c>
      <c r="I77" s="79"/>
      <c r="J77" s="79"/>
      <c r="K77" s="407"/>
      <c r="L77" s="407"/>
      <c r="M77" s="79"/>
      <c r="N77" s="79"/>
      <c r="O77" s="79"/>
      <c r="P77" s="80">
        <f>SUM(P78)</f>
        <v>4747082949</v>
      </c>
      <c r="Q77" s="81" t="s">
        <v>10</v>
      </c>
    </row>
    <row r="78" spans="1:20" ht="17.100000000000001" customHeight="1">
      <c r="A78" s="60"/>
      <c r="B78" s="53" t="s">
        <v>45</v>
      </c>
      <c r="C78" s="390" t="s">
        <v>40</v>
      </c>
      <c r="D78" s="397">
        <f>SUM(D79:D81)</f>
        <v>4559304</v>
      </c>
      <c r="E78" s="156">
        <f>SUM(E79:E81)</f>
        <v>4747082.949</v>
      </c>
      <c r="F78" s="157">
        <f>SUM(F79:F81)</f>
        <v>1596860</v>
      </c>
      <c r="G78" s="55">
        <f>E78-D78</f>
        <v>187778.94900000002</v>
      </c>
      <c r="H78" s="408">
        <f t="shared" si="5"/>
        <v>4.1185880344894752</v>
      </c>
      <c r="I78" s="158" t="s">
        <v>42</v>
      </c>
      <c r="J78" s="79" t="s">
        <v>42</v>
      </c>
      <c r="K78" s="392"/>
      <c r="L78" s="392"/>
      <c r="M78" s="158"/>
      <c r="N78" s="534" t="s">
        <v>56</v>
      </c>
      <c r="O78" s="534"/>
      <c r="P78" s="58">
        <f>SUM(P79:P81)</f>
        <v>4747082949</v>
      </c>
      <c r="Q78" s="59" t="s">
        <v>10</v>
      </c>
    </row>
    <row r="79" spans="1:20" ht="17.100000000000001" customHeight="1">
      <c r="A79" s="60"/>
      <c r="B79" s="64"/>
      <c r="C79" s="159" t="s">
        <v>334</v>
      </c>
      <c r="D79" s="160">
        <v>1625235</v>
      </c>
      <c r="E79" s="161">
        <f>+P79/1000</f>
        <v>1954174.817</v>
      </c>
      <c r="F79" s="162">
        <v>313065</v>
      </c>
      <c r="G79" s="55">
        <f>E79-D79</f>
        <v>328939.81700000004</v>
      </c>
      <c r="H79" s="408">
        <f t="shared" si="5"/>
        <v>20.239523330472213</v>
      </c>
      <c r="I79" s="163" t="s">
        <v>334</v>
      </c>
      <c r="J79" s="164">
        <v>1954174817</v>
      </c>
      <c r="K79" s="79" t="s">
        <v>10</v>
      </c>
      <c r="L79" s="165" t="s">
        <v>17</v>
      </c>
      <c r="M79" s="407">
        <v>1</v>
      </c>
      <c r="N79" s="407" t="s">
        <v>24</v>
      </c>
      <c r="O79" s="166" t="s">
        <v>16</v>
      </c>
      <c r="P79" s="453">
        <f>+J79*M79</f>
        <v>1954174817</v>
      </c>
      <c r="Q79" s="113" t="s">
        <v>10</v>
      </c>
    </row>
    <row r="80" spans="1:20" ht="17.100000000000001" customHeight="1">
      <c r="A80" s="60"/>
      <c r="B80" s="64"/>
      <c r="C80" s="159" t="s">
        <v>101</v>
      </c>
      <c r="D80" s="105">
        <v>863413</v>
      </c>
      <c r="E80" s="161">
        <f>+P80/1000</f>
        <v>810905.10699999996</v>
      </c>
      <c r="F80" s="162">
        <v>1283795</v>
      </c>
      <c r="G80" s="55">
        <f>E80-D80</f>
        <v>-52507.89300000004</v>
      </c>
      <c r="H80" s="408">
        <f t="shared" si="5"/>
        <v>-6.0814341456522012</v>
      </c>
      <c r="I80" s="163" t="s">
        <v>101</v>
      </c>
      <c r="J80" s="164">
        <v>810905107</v>
      </c>
      <c r="K80" s="79" t="s">
        <v>10</v>
      </c>
      <c r="L80" s="165" t="s">
        <v>17</v>
      </c>
      <c r="M80" s="407">
        <v>1</v>
      </c>
      <c r="N80" s="407" t="s">
        <v>24</v>
      </c>
      <c r="O80" s="166" t="s">
        <v>16</v>
      </c>
      <c r="P80" s="453">
        <f>+J80*M80</f>
        <v>810905107</v>
      </c>
      <c r="Q80" s="113" t="s">
        <v>10</v>
      </c>
    </row>
    <row r="81" spans="1:27" ht="17.100000000000001" customHeight="1">
      <c r="A81" s="60"/>
      <c r="B81" s="64" t="s">
        <v>42</v>
      </c>
      <c r="C81" s="390" t="s">
        <v>161</v>
      </c>
      <c r="D81" s="105">
        <v>2070656</v>
      </c>
      <c r="E81" s="161">
        <f>+P81/1000</f>
        <v>1982003.0249999999</v>
      </c>
      <c r="F81" s="162">
        <v>0</v>
      </c>
      <c r="G81" s="55">
        <f>E81-D81</f>
        <v>-88652.975000000093</v>
      </c>
      <c r="H81" s="408">
        <f t="shared" si="5"/>
        <v>-4.2813956060301708</v>
      </c>
      <c r="I81" s="62" t="s">
        <v>161</v>
      </c>
      <c r="J81" s="164">
        <v>1982003025</v>
      </c>
      <c r="K81" s="158" t="s">
        <v>10</v>
      </c>
      <c r="L81" s="70" t="s">
        <v>17</v>
      </c>
      <c r="M81" s="392">
        <v>1</v>
      </c>
      <c r="N81" s="392" t="s">
        <v>24</v>
      </c>
      <c r="O81" s="167" t="s">
        <v>16</v>
      </c>
      <c r="P81" s="71">
        <f>+J81*M81</f>
        <v>1982003025</v>
      </c>
      <c r="Q81" s="59" t="s">
        <v>10</v>
      </c>
    </row>
    <row r="82" spans="1:27" ht="18.95" customHeight="1">
      <c r="A82" s="73" t="s">
        <v>33</v>
      </c>
      <c r="B82" s="509" t="s">
        <v>23</v>
      </c>
      <c r="C82" s="531"/>
      <c r="D82" s="168">
        <f>D83</f>
        <v>83918</v>
      </c>
      <c r="E82" s="169">
        <f>E83</f>
        <v>83917.97</v>
      </c>
      <c r="F82" s="74">
        <f>F83</f>
        <v>0</v>
      </c>
      <c r="G82" s="170">
        <f>G83</f>
        <v>-2.9999999998835847E-2</v>
      </c>
      <c r="H82" s="78">
        <f t="shared" si="5"/>
        <v>-3.574918372558432E-5</v>
      </c>
      <c r="I82" s="62"/>
      <c r="J82" s="71"/>
      <c r="K82" s="158"/>
      <c r="L82" s="70"/>
      <c r="M82" s="392"/>
      <c r="N82" s="392"/>
      <c r="O82" s="167"/>
      <c r="P82" s="171">
        <f>SUM(P83)</f>
        <v>83917970</v>
      </c>
      <c r="Q82" s="172" t="s">
        <v>10</v>
      </c>
    </row>
    <row r="83" spans="1:27" ht="17.100000000000001" customHeight="1">
      <c r="A83" s="41"/>
      <c r="B83" s="393" t="s">
        <v>33</v>
      </c>
      <c r="C83" s="405" t="s">
        <v>40</v>
      </c>
      <c r="D83" s="397">
        <f>SUM(D84:D89)</f>
        <v>83918</v>
      </c>
      <c r="E83" s="156">
        <f>SUM(E84:E89)</f>
        <v>83917.97</v>
      </c>
      <c r="F83" s="173"/>
      <c r="G83" s="55">
        <f>E83-D83</f>
        <v>-2.9999999998835847E-2</v>
      </c>
      <c r="H83" s="395">
        <f>G83/D83*100</f>
        <v>-3.574918372558432E-5</v>
      </c>
      <c r="I83" s="62"/>
      <c r="J83" s="71"/>
      <c r="K83" s="158"/>
      <c r="L83" s="70"/>
      <c r="M83" s="392"/>
      <c r="N83" s="534" t="s">
        <v>56</v>
      </c>
      <c r="O83" s="534"/>
      <c r="P83" s="71">
        <f>SUM(P84:P86)</f>
        <v>83917970</v>
      </c>
      <c r="Q83" s="59" t="s">
        <v>10</v>
      </c>
    </row>
    <row r="84" spans="1:27" ht="17.100000000000001" customHeight="1">
      <c r="A84" s="60"/>
      <c r="B84" s="64"/>
      <c r="C84" s="406" t="s">
        <v>132</v>
      </c>
      <c r="D84" s="105">
        <v>18000</v>
      </c>
      <c r="E84" s="106">
        <f>P84/1000</f>
        <v>18000</v>
      </c>
      <c r="F84" s="174"/>
      <c r="G84" s="55">
        <f>+E84-D84</f>
        <v>0</v>
      </c>
      <c r="H84" s="395">
        <f>G84/D84*100</f>
        <v>0</v>
      </c>
      <c r="I84" s="163" t="s">
        <v>132</v>
      </c>
      <c r="J84" s="164">
        <v>4500000</v>
      </c>
      <c r="K84" s="407" t="s">
        <v>10</v>
      </c>
      <c r="L84" s="165" t="s">
        <v>17</v>
      </c>
      <c r="M84" s="407">
        <v>4</v>
      </c>
      <c r="N84" s="407" t="s">
        <v>65</v>
      </c>
      <c r="O84" s="166" t="s">
        <v>16</v>
      </c>
      <c r="P84" s="164">
        <f>SUM(J84*M84)</f>
        <v>18000000</v>
      </c>
      <c r="Q84" s="113" t="s">
        <v>10</v>
      </c>
      <c r="T84" s="26"/>
    </row>
    <row r="85" spans="1:27" ht="17.100000000000001" customHeight="1">
      <c r="A85" s="60"/>
      <c r="B85" s="64"/>
      <c r="C85" s="406" t="s">
        <v>186</v>
      </c>
      <c r="D85" s="105">
        <v>56918</v>
      </c>
      <c r="E85" s="147">
        <f>P85/1000</f>
        <v>56917.97</v>
      </c>
      <c r="F85" s="174"/>
      <c r="G85" s="55">
        <f>+E85-D85</f>
        <v>-2.9999999998835847E-2</v>
      </c>
      <c r="H85" s="408">
        <f>G85/D85*100</f>
        <v>-5.2707403631251708E-5</v>
      </c>
      <c r="I85" s="175" t="s">
        <v>483</v>
      </c>
      <c r="J85" s="164">
        <v>56917970</v>
      </c>
      <c r="K85" s="407" t="s">
        <v>10</v>
      </c>
      <c r="L85" s="407" t="s">
        <v>17</v>
      </c>
      <c r="M85" s="79">
        <v>1</v>
      </c>
      <c r="N85" s="407" t="s">
        <v>24</v>
      </c>
      <c r="O85" s="79" t="s">
        <v>16</v>
      </c>
      <c r="P85" s="164">
        <f>J85*M85</f>
        <v>56917970</v>
      </c>
      <c r="Q85" s="113" t="s">
        <v>10</v>
      </c>
      <c r="T85" s="26"/>
    </row>
    <row r="86" spans="1:27" ht="17.100000000000001" customHeight="1">
      <c r="A86" s="60"/>
      <c r="B86" s="64"/>
      <c r="C86" s="475" t="s">
        <v>105</v>
      </c>
      <c r="D86" s="495">
        <v>9000</v>
      </c>
      <c r="E86" s="498">
        <f>+P86/1000</f>
        <v>9000</v>
      </c>
      <c r="F86" s="500">
        <v>6500</v>
      </c>
      <c r="G86" s="487">
        <f>+E86-D86</f>
        <v>0</v>
      </c>
      <c r="H86" s="535">
        <f t="shared" si="5"/>
        <v>0</v>
      </c>
      <c r="I86" s="62"/>
      <c r="J86" s="63"/>
      <c r="K86" s="392"/>
      <c r="L86" s="392"/>
      <c r="M86" s="483" t="s">
        <v>56</v>
      </c>
      <c r="N86" s="483"/>
      <c r="O86" s="483"/>
      <c r="P86" s="63">
        <f>SUM(P87:P89)</f>
        <v>9000000</v>
      </c>
      <c r="Q86" s="59" t="s">
        <v>10</v>
      </c>
      <c r="T86" s="26"/>
    </row>
    <row r="87" spans="1:27" ht="17.100000000000001" customHeight="1">
      <c r="A87" s="60"/>
      <c r="B87" s="64"/>
      <c r="C87" s="476"/>
      <c r="D87" s="495"/>
      <c r="E87" s="498"/>
      <c r="F87" s="501"/>
      <c r="G87" s="487"/>
      <c r="H87" s="535" t="e">
        <f t="shared" si="5"/>
        <v>#DIV/0!</v>
      </c>
      <c r="I87" s="86" t="s">
        <v>462</v>
      </c>
      <c r="J87" s="176">
        <v>6500000</v>
      </c>
      <c r="K87" s="88" t="s">
        <v>10</v>
      </c>
      <c r="L87" s="89" t="s">
        <v>17</v>
      </c>
      <c r="M87" s="88">
        <v>1</v>
      </c>
      <c r="N87" s="88" t="s">
        <v>24</v>
      </c>
      <c r="O87" s="90" t="s">
        <v>16</v>
      </c>
      <c r="P87" s="176">
        <f>J87*M87</f>
        <v>6500000</v>
      </c>
      <c r="Q87" s="91" t="s">
        <v>10</v>
      </c>
      <c r="T87" s="26"/>
    </row>
    <row r="88" spans="1:27" ht="17.100000000000001" customHeight="1">
      <c r="A88" s="60"/>
      <c r="B88" s="64"/>
      <c r="C88" s="476"/>
      <c r="D88" s="495"/>
      <c r="E88" s="498"/>
      <c r="F88" s="501"/>
      <c r="G88" s="487"/>
      <c r="H88" s="491"/>
      <c r="I88" s="128" t="s">
        <v>356</v>
      </c>
      <c r="J88" s="176">
        <v>0</v>
      </c>
      <c r="K88" s="88" t="s">
        <v>10</v>
      </c>
      <c r="L88" s="89" t="s">
        <v>17</v>
      </c>
      <c r="M88" s="88">
        <v>1</v>
      </c>
      <c r="N88" s="88" t="s">
        <v>24</v>
      </c>
      <c r="O88" s="90" t="s">
        <v>16</v>
      </c>
      <c r="P88" s="176">
        <f>J88*M88</f>
        <v>0</v>
      </c>
      <c r="Q88" s="91" t="s">
        <v>10</v>
      </c>
      <c r="T88" s="26"/>
    </row>
    <row r="89" spans="1:27" ht="15.95" customHeight="1" thickBot="1">
      <c r="A89" s="139"/>
      <c r="B89" s="140"/>
      <c r="C89" s="538"/>
      <c r="D89" s="541"/>
      <c r="E89" s="542"/>
      <c r="F89" s="537"/>
      <c r="G89" s="539">
        <f>+E89-D89</f>
        <v>0</v>
      </c>
      <c r="H89" s="536" t="e">
        <f t="shared" si="5"/>
        <v>#DIV/0!</v>
      </c>
      <c r="I89" s="177" t="s">
        <v>105</v>
      </c>
      <c r="J89" s="178">
        <v>2500000</v>
      </c>
      <c r="K89" s="179" t="s">
        <v>10</v>
      </c>
      <c r="L89" s="180" t="s">
        <v>17</v>
      </c>
      <c r="M89" s="179">
        <v>1</v>
      </c>
      <c r="N89" s="179" t="s">
        <v>24</v>
      </c>
      <c r="O89" s="181" t="s">
        <v>16</v>
      </c>
      <c r="P89" s="178">
        <f>SUM(J89*M89)</f>
        <v>2500000</v>
      </c>
      <c r="Q89" s="182" t="s">
        <v>10</v>
      </c>
      <c r="T89" s="26"/>
      <c r="AA89" s="183"/>
    </row>
    <row r="90" spans="1:27">
      <c r="T90" s="26"/>
      <c r="AA90" s="183"/>
    </row>
    <row r="91" spans="1:27">
      <c r="T91" s="26"/>
      <c r="AA91" s="183"/>
    </row>
    <row r="92" spans="1:27">
      <c r="T92" s="26"/>
      <c r="AA92" s="183"/>
    </row>
    <row r="93" spans="1:27">
      <c r="T93" s="26"/>
      <c r="AA93" s="183"/>
    </row>
    <row r="94" spans="1:27">
      <c r="T94" s="26"/>
      <c r="AA94" s="183"/>
    </row>
    <row r="95" spans="1:27">
      <c r="T95" s="26"/>
      <c r="AA95" s="183"/>
    </row>
    <row r="96" spans="1:27">
      <c r="T96" s="26"/>
    </row>
    <row r="97" spans="1:20">
      <c r="T97" s="26"/>
    </row>
    <row r="98" spans="1:20">
      <c r="A98" s="25"/>
      <c r="B98" s="25"/>
      <c r="C98" s="25"/>
      <c r="D98" s="25"/>
      <c r="E98" s="25"/>
      <c r="F98" s="25"/>
      <c r="G98" s="25"/>
      <c r="H98" s="25"/>
      <c r="I98" s="25"/>
      <c r="J98" s="25"/>
      <c r="K98" s="25"/>
      <c r="L98" s="25"/>
      <c r="M98" s="25"/>
      <c r="N98" s="25"/>
      <c r="O98" s="25"/>
      <c r="P98" s="25"/>
      <c r="Q98" s="25"/>
      <c r="S98" s="25"/>
      <c r="T98" s="26"/>
    </row>
  </sheetData>
  <mergeCells count="129">
    <mergeCell ref="A3:B3"/>
    <mergeCell ref="G68:G70"/>
    <mergeCell ref="H68:H70"/>
    <mergeCell ref="M68:O68"/>
    <mergeCell ref="C71:C73"/>
    <mergeCell ref="D71:D73"/>
    <mergeCell ref="E71:E73"/>
    <mergeCell ref="F71:F73"/>
    <mergeCell ref="G71:G73"/>
    <mergeCell ref="H71:H73"/>
    <mergeCell ref="M71:O71"/>
    <mergeCell ref="G45:G49"/>
    <mergeCell ref="F37:F38"/>
    <mergeCell ref="H37:H41"/>
    <mergeCell ref="G37:G41"/>
    <mergeCell ref="F42:F43"/>
    <mergeCell ref="F35:F36"/>
    <mergeCell ref="F51:F53"/>
    <mergeCell ref="G51:G53"/>
    <mergeCell ref="G54:G62"/>
    <mergeCell ref="G35:G36"/>
    <mergeCell ref="F54:F62"/>
    <mergeCell ref="D65:D67"/>
    <mergeCell ref="E65:E67"/>
    <mergeCell ref="R44:U44"/>
    <mergeCell ref="H54:H62"/>
    <mergeCell ref="M65:O65"/>
    <mergeCell ref="H65:H67"/>
    <mergeCell ref="M45:O45"/>
    <mergeCell ref="H35:H36"/>
    <mergeCell ref="H45:H49"/>
    <mergeCell ref="M37:O37"/>
    <mergeCell ref="M42:O42"/>
    <mergeCell ref="H51:H53"/>
    <mergeCell ref="M51:O51"/>
    <mergeCell ref="C65:C67"/>
    <mergeCell ref="B63:C63"/>
    <mergeCell ref="C45:C49"/>
    <mergeCell ref="D45:D49"/>
    <mergeCell ref="D37:D41"/>
    <mergeCell ref="D54:D62"/>
    <mergeCell ref="C54:C62"/>
    <mergeCell ref="E37:E41"/>
    <mergeCell ref="E54:E62"/>
    <mergeCell ref="M86:O86"/>
    <mergeCell ref="N83:O83"/>
    <mergeCell ref="N78:O78"/>
    <mergeCell ref="H86:H89"/>
    <mergeCell ref="B82:C82"/>
    <mergeCell ref="F86:F89"/>
    <mergeCell ref="B77:C77"/>
    <mergeCell ref="C86:C89"/>
    <mergeCell ref="F65:F67"/>
    <mergeCell ref="G86:G89"/>
    <mergeCell ref="G65:G67"/>
    <mergeCell ref="D86:D89"/>
    <mergeCell ref="E86:E89"/>
    <mergeCell ref="C74:C76"/>
    <mergeCell ref="D74:D76"/>
    <mergeCell ref="E74:E76"/>
    <mergeCell ref="F74:F75"/>
    <mergeCell ref="G74:G76"/>
    <mergeCell ref="H74:H76"/>
    <mergeCell ref="M74:O74"/>
    <mergeCell ref="C68:C70"/>
    <mergeCell ref="D68:D70"/>
    <mergeCell ref="E68:E70"/>
    <mergeCell ref="F68:F70"/>
    <mergeCell ref="O3:Q3"/>
    <mergeCell ref="F17:F20"/>
    <mergeCell ref="D4:D5"/>
    <mergeCell ref="E45:E49"/>
    <mergeCell ref="C51:C53"/>
    <mergeCell ref="D51:D53"/>
    <mergeCell ref="E51:E53"/>
    <mergeCell ref="C37:C41"/>
    <mergeCell ref="B23:C23"/>
    <mergeCell ref="D31:D32"/>
    <mergeCell ref="B33:C33"/>
    <mergeCell ref="D35:D36"/>
    <mergeCell ref="C25:C27"/>
    <mergeCell ref="E35:E36"/>
    <mergeCell ref="M17:O17"/>
    <mergeCell ref="I25:J25"/>
    <mergeCell ref="C35:C36"/>
    <mergeCell ref="C21:C22"/>
    <mergeCell ref="C42:C44"/>
    <mergeCell ref="D42:D44"/>
    <mergeCell ref="E42:E44"/>
    <mergeCell ref="G42:G44"/>
    <mergeCell ref="H42:H44"/>
    <mergeCell ref="D21:D22"/>
    <mergeCell ref="A1:Q1"/>
    <mergeCell ref="F31:F32"/>
    <mergeCell ref="D17:D20"/>
    <mergeCell ref="M9:O9"/>
    <mergeCell ref="E4:E5"/>
    <mergeCell ref="A4:A5"/>
    <mergeCell ref="B29:C29"/>
    <mergeCell ref="F4:F5"/>
    <mergeCell ref="B4:B5"/>
    <mergeCell ref="M25:O25"/>
    <mergeCell ref="H31:H32"/>
    <mergeCell ref="E21:E22"/>
    <mergeCell ref="G21:G22"/>
    <mergeCell ref="H21:H22"/>
    <mergeCell ref="E31:E32"/>
    <mergeCell ref="G31:G32"/>
    <mergeCell ref="E25:E27"/>
    <mergeCell ref="G25:G27"/>
    <mergeCell ref="C4:C5"/>
    <mergeCell ref="G4:H4"/>
    <mergeCell ref="C17:C20"/>
    <mergeCell ref="E17:E20"/>
    <mergeCell ref="G9:G16"/>
    <mergeCell ref="H9:H16"/>
    <mergeCell ref="C31:C32"/>
    <mergeCell ref="I4:Q5"/>
    <mergeCell ref="M21:O21"/>
    <mergeCell ref="B7:C7"/>
    <mergeCell ref="G17:G20"/>
    <mergeCell ref="A6:C6"/>
    <mergeCell ref="H17:H20"/>
    <mergeCell ref="C9:C16"/>
    <mergeCell ref="D9:D16"/>
    <mergeCell ref="E9:E16"/>
    <mergeCell ref="H25:H27"/>
    <mergeCell ref="F25:F28"/>
    <mergeCell ref="D25:D27"/>
  </mergeCells>
  <phoneticPr fontId="6" type="noConversion"/>
  <printOptions horizontalCentered="1"/>
  <pageMargins left="0.19685039370078741" right="0.19685039370078741" top="0.59055118110236227" bottom="0.39370078740157483" header="0.39370078740157483" footer="0.19685039370078741"/>
  <pageSetup paperSize="9" scale="95" orientation="landscape" r:id="rId1"/>
  <headerFooter>
    <oddFooter>&amp;C&amp;"맑은 고딕,Regular"&amp;P</oddFooter>
  </headerFooter>
  <rowBreaks count="3" manualBreakCount="3">
    <brk id="28" max="25" man="1"/>
    <brk id="53" max="25" man="1"/>
    <brk id="76" max="25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tabColor rgb="FFFFFF00"/>
  </sheetPr>
  <dimension ref="A1:AF342"/>
  <sheetViews>
    <sheetView tabSelected="1" view="pageBreakPreview" zoomScaleNormal="100" zoomScaleSheetLayoutView="100" workbookViewId="0">
      <pane ySplit="4" topLeftCell="A323" activePane="bottomLeft" state="frozen"/>
      <selection pane="bottomLeft" activeCell="R1" sqref="R1:R1048576"/>
    </sheetView>
  </sheetViews>
  <sheetFormatPr defaultColWidth="9" defaultRowHeight="17.25"/>
  <cols>
    <col min="1" max="1" width="6" style="184" customWidth="1"/>
    <col min="2" max="2" width="6.75" style="153" customWidth="1"/>
    <col min="3" max="3" width="12.75" style="153" customWidth="1"/>
    <col min="4" max="4" width="13.125" style="185" customWidth="1"/>
    <col min="5" max="5" width="13.125" style="184" customWidth="1"/>
    <col min="6" max="6" width="13.125" style="184" hidden="1" customWidth="1"/>
    <col min="7" max="7" width="10.625" style="190" customWidth="1"/>
    <col min="8" max="8" width="8.625" style="191" customWidth="1"/>
    <col min="9" max="9" width="22.25" style="192" customWidth="1"/>
    <col min="10" max="10" width="12.75" style="52" customWidth="1"/>
    <col min="11" max="11" width="3.125" style="51" customWidth="1"/>
    <col min="12" max="12" width="3.125" style="193" customWidth="1"/>
    <col min="13" max="13" width="4.25" style="193" customWidth="1"/>
    <col min="14" max="15" width="3.125" style="193" customWidth="1"/>
    <col min="16" max="16" width="13.75" style="52" customWidth="1"/>
    <col min="17" max="17" width="2.625" style="51" customWidth="1"/>
    <col min="18" max="29" width="12.5" style="25" hidden="1" customWidth="1"/>
    <col min="30" max="30" width="13.625" style="26" bestFit="1" customWidth="1"/>
    <col min="31" max="31" width="13.125" style="194" customWidth="1"/>
    <col min="32" max="32" width="12.625" style="194" customWidth="1"/>
    <col min="33" max="33" width="12.625" style="25" customWidth="1"/>
    <col min="34" max="16384" width="9" style="25"/>
  </cols>
  <sheetData>
    <row r="1" spans="1:32" ht="20.25">
      <c r="A1" s="600" t="s">
        <v>253</v>
      </c>
      <c r="B1" s="600"/>
    </row>
    <row r="2" spans="1:32" ht="12.75" customHeight="1" thickBot="1">
      <c r="A2" s="602"/>
      <c r="B2" s="602"/>
      <c r="C2" s="27"/>
      <c r="D2" s="195"/>
      <c r="E2" s="196"/>
      <c r="F2" s="196"/>
      <c r="G2" s="197"/>
      <c r="H2" s="198"/>
      <c r="I2" s="27" t="s">
        <v>42</v>
      </c>
      <c r="J2" s="196"/>
      <c r="K2" s="27"/>
      <c r="L2" s="27"/>
      <c r="M2" s="27"/>
      <c r="N2" s="27"/>
      <c r="O2" s="526" t="s">
        <v>268</v>
      </c>
      <c r="P2" s="526"/>
      <c r="Q2" s="526"/>
    </row>
    <row r="3" spans="1:32" ht="17.25" customHeight="1">
      <c r="A3" s="506" t="s">
        <v>25</v>
      </c>
      <c r="B3" s="479" t="s">
        <v>18</v>
      </c>
      <c r="C3" s="658" t="s">
        <v>19</v>
      </c>
      <c r="D3" s="660" t="s">
        <v>455</v>
      </c>
      <c r="E3" s="660" t="s">
        <v>454</v>
      </c>
      <c r="F3" s="621" t="s">
        <v>6</v>
      </c>
      <c r="G3" s="620" t="s">
        <v>90</v>
      </c>
      <c r="H3" s="620"/>
      <c r="I3" s="658" t="s">
        <v>458</v>
      </c>
      <c r="J3" s="658"/>
      <c r="K3" s="658"/>
      <c r="L3" s="658"/>
      <c r="M3" s="658"/>
      <c r="N3" s="658"/>
      <c r="O3" s="658"/>
      <c r="P3" s="658"/>
      <c r="Q3" s="658"/>
    </row>
    <row r="4" spans="1:32" ht="20.25" customHeight="1" thickBot="1">
      <c r="A4" s="507"/>
      <c r="B4" s="482"/>
      <c r="C4" s="659"/>
      <c r="D4" s="661"/>
      <c r="E4" s="661"/>
      <c r="F4" s="622"/>
      <c r="G4" s="199" t="s">
        <v>47</v>
      </c>
      <c r="H4" s="200" t="s">
        <v>46</v>
      </c>
      <c r="I4" s="659"/>
      <c r="J4" s="659"/>
      <c r="K4" s="659"/>
      <c r="L4" s="659"/>
      <c r="M4" s="659"/>
      <c r="N4" s="659"/>
      <c r="O4" s="659"/>
      <c r="P4" s="659"/>
      <c r="Q4" s="659"/>
    </row>
    <row r="5" spans="1:32" ht="19.5" customHeight="1" thickBot="1">
      <c r="A5" s="488" t="s">
        <v>57</v>
      </c>
      <c r="B5" s="489"/>
      <c r="C5" s="490"/>
      <c r="D5" s="201">
        <f>SUM(D6,D78,D85,D227,D325,D224)</f>
        <v>8356013</v>
      </c>
      <c r="E5" s="201">
        <f>SUM(E6,E78,E85,E227,E325,E224)</f>
        <v>8115060.2788299993</v>
      </c>
      <c r="F5" s="202" t="e">
        <f>SUM(F6,F78,F85,F227,#REF!,F325)</f>
        <v>#REF!</v>
      </c>
      <c r="G5" s="203">
        <f>+E5-D5</f>
        <v>-240952.72117000073</v>
      </c>
      <c r="H5" s="204">
        <f t="shared" ref="H5:H36" si="0">+G5/D5*100</f>
        <v>-2.8835848049781725</v>
      </c>
      <c r="I5" s="205"/>
      <c r="J5" s="37"/>
      <c r="K5" s="38"/>
      <c r="L5" s="38"/>
      <c r="M5" s="37"/>
      <c r="N5" s="37"/>
      <c r="O5" s="206"/>
      <c r="P5" s="207">
        <f>SUM(P6,P78,P85,P227,P325,P224)</f>
        <v>8115360278.8299999</v>
      </c>
      <c r="Q5" s="208" t="s">
        <v>10</v>
      </c>
    </row>
    <row r="6" spans="1:32" ht="20.100000000000001" customHeight="1" thickTop="1" thickBot="1">
      <c r="A6" s="41" t="s">
        <v>30</v>
      </c>
      <c r="B6" s="603" t="s">
        <v>23</v>
      </c>
      <c r="C6" s="604"/>
      <c r="D6" s="209">
        <f>SUM(D7,D35,D49)</f>
        <v>1425665</v>
      </c>
      <c r="E6" s="210">
        <f>SUM(E7,E35,E49)</f>
        <v>1676238.19988</v>
      </c>
      <c r="F6" s="211">
        <f>SUM(F7,F35,F49)</f>
        <v>869305</v>
      </c>
      <c r="G6" s="212">
        <f>+E6-D6</f>
        <v>250573.19987999997</v>
      </c>
      <c r="H6" s="213">
        <f t="shared" si="0"/>
        <v>17.575882123780833</v>
      </c>
      <c r="I6" s="214"/>
      <c r="J6" s="215"/>
      <c r="K6" s="216"/>
      <c r="L6" s="217"/>
      <c r="M6" s="217"/>
      <c r="N6" s="217"/>
      <c r="O6" s="217"/>
      <c r="P6" s="218">
        <f>SUM(P7,P35,P49)</f>
        <v>1676238199.8800001</v>
      </c>
      <c r="Q6" s="219" t="s">
        <v>10</v>
      </c>
    </row>
    <row r="7" spans="1:32" ht="20.100000000000001" customHeight="1" thickTop="1" thickBot="1">
      <c r="A7" s="220"/>
      <c r="B7" s="393" t="s">
        <v>31</v>
      </c>
      <c r="C7" s="221" t="s">
        <v>40</v>
      </c>
      <c r="D7" s="222">
        <f>SUM(D8:D33)</f>
        <v>1067781</v>
      </c>
      <c r="E7" s="223">
        <f>SUM(E8:E33)</f>
        <v>1082763.19988</v>
      </c>
      <c r="F7" s="224">
        <f>SUM(F8:F33)-1</f>
        <v>582084</v>
      </c>
      <c r="G7" s="225">
        <f>+E7-D7</f>
        <v>14982.199879999971</v>
      </c>
      <c r="H7" s="226">
        <f t="shared" si="0"/>
        <v>1.4031154216079862</v>
      </c>
      <c r="I7" s="227"/>
      <c r="J7" s="72"/>
      <c r="K7" s="22"/>
      <c r="L7" s="430"/>
      <c r="M7" s="430"/>
      <c r="N7" s="430"/>
      <c r="O7" s="430"/>
      <c r="P7" s="72">
        <f>SUM(P8,P13,P21,P23,P29)</f>
        <v>1082763199.8800001</v>
      </c>
      <c r="Q7" s="113" t="s">
        <v>10</v>
      </c>
      <c r="R7" s="228"/>
      <c r="S7" s="26"/>
      <c r="T7" s="26"/>
      <c r="U7" s="26"/>
      <c r="V7" s="26"/>
      <c r="W7" s="26"/>
      <c r="X7" s="26"/>
      <c r="Y7" s="26"/>
      <c r="Z7" s="26"/>
      <c r="AA7" s="26"/>
      <c r="AB7" s="26"/>
      <c r="AC7" s="26"/>
    </row>
    <row r="8" spans="1:32" ht="15.95" customHeight="1" thickTop="1" thickBot="1">
      <c r="A8" s="220"/>
      <c r="B8" s="64"/>
      <c r="C8" s="583" t="s">
        <v>32</v>
      </c>
      <c r="D8" s="662">
        <v>765881</v>
      </c>
      <c r="E8" s="563">
        <f>P8/1000</f>
        <v>769775.2</v>
      </c>
      <c r="F8" s="421">
        <v>351377</v>
      </c>
      <c r="G8" s="563">
        <f>E8-D8</f>
        <v>3894.1999999999534</v>
      </c>
      <c r="H8" s="566">
        <f t="shared" si="0"/>
        <v>0.50846019159633848</v>
      </c>
      <c r="I8" s="62"/>
      <c r="J8" s="63"/>
      <c r="K8" s="158"/>
      <c r="L8" s="392"/>
      <c r="M8" s="392" t="s">
        <v>56</v>
      </c>
      <c r="N8" s="392"/>
      <c r="O8" s="392"/>
      <c r="P8" s="63">
        <f>SUM(P9:P12)</f>
        <v>769775200</v>
      </c>
      <c r="Q8" s="59" t="s">
        <v>10</v>
      </c>
      <c r="R8" s="26"/>
      <c r="S8" s="229"/>
      <c r="T8" s="26"/>
      <c r="U8" s="26"/>
      <c r="V8" s="26"/>
      <c r="W8" s="26"/>
      <c r="X8" s="26"/>
      <c r="Y8" s="26"/>
      <c r="Z8" s="26"/>
      <c r="AA8" s="26"/>
      <c r="AB8" s="26"/>
      <c r="AC8" s="26"/>
    </row>
    <row r="9" spans="1:32" ht="15.95" customHeight="1">
      <c r="A9" s="220"/>
      <c r="B9" s="64"/>
      <c r="C9" s="584"/>
      <c r="D9" s="663"/>
      <c r="E9" s="564"/>
      <c r="F9" s="423"/>
      <c r="G9" s="564"/>
      <c r="H9" s="567"/>
      <c r="I9" s="66" t="s">
        <v>62</v>
      </c>
      <c r="J9" s="72">
        <v>37762000</v>
      </c>
      <c r="K9" s="22" t="s">
        <v>10</v>
      </c>
      <c r="L9" s="23" t="s">
        <v>17</v>
      </c>
      <c r="M9" s="430">
        <v>12</v>
      </c>
      <c r="N9" s="430" t="s">
        <v>14</v>
      </c>
      <c r="O9" s="24" t="s">
        <v>16</v>
      </c>
      <c r="P9" s="454">
        <f>J9*M9</f>
        <v>453144000</v>
      </c>
      <c r="Q9" s="12" t="s">
        <v>10</v>
      </c>
      <c r="R9" s="26"/>
      <c r="S9" s="230"/>
      <c r="T9" s="26"/>
      <c r="U9" s="26"/>
      <c r="V9" s="26"/>
      <c r="W9" s="26"/>
      <c r="X9" s="26"/>
      <c r="Y9" s="26"/>
      <c r="Z9" s="26"/>
      <c r="AA9" s="26"/>
      <c r="AB9" s="26"/>
      <c r="AC9" s="26"/>
    </row>
    <row r="10" spans="1:32" ht="15.95" customHeight="1">
      <c r="A10" s="220"/>
      <c r="B10" s="64"/>
      <c r="C10" s="584"/>
      <c r="D10" s="663"/>
      <c r="E10" s="564"/>
      <c r="F10" s="423"/>
      <c r="G10" s="564"/>
      <c r="H10" s="567"/>
      <c r="I10" s="66" t="s">
        <v>198</v>
      </c>
      <c r="J10" s="72">
        <v>32446000</v>
      </c>
      <c r="K10" s="22" t="s">
        <v>10</v>
      </c>
      <c r="L10" s="23" t="s">
        <v>17</v>
      </c>
      <c r="M10" s="430">
        <v>4.5</v>
      </c>
      <c r="N10" s="430" t="s">
        <v>24</v>
      </c>
      <c r="O10" s="24" t="s">
        <v>16</v>
      </c>
      <c r="P10" s="72">
        <f>J10*M10</f>
        <v>146007000</v>
      </c>
      <c r="Q10" s="12" t="s">
        <v>10</v>
      </c>
      <c r="R10" s="26"/>
      <c r="S10" s="230"/>
      <c r="T10" s="26"/>
      <c r="U10" s="26"/>
      <c r="V10" s="26"/>
      <c r="W10" s="26"/>
      <c r="X10" s="26"/>
      <c r="Y10" s="26"/>
      <c r="Z10" s="26"/>
      <c r="AA10" s="26"/>
      <c r="AB10" s="26"/>
      <c r="AC10" s="26"/>
    </row>
    <row r="11" spans="1:32" ht="15.95" customHeight="1">
      <c r="A11" s="220"/>
      <c r="B11" s="64"/>
      <c r="C11" s="584"/>
      <c r="D11" s="663"/>
      <c r="E11" s="564"/>
      <c r="F11" s="422"/>
      <c r="G11" s="564"/>
      <c r="H11" s="567"/>
      <c r="I11" s="66" t="s">
        <v>135</v>
      </c>
      <c r="J11" s="72">
        <v>32452100</v>
      </c>
      <c r="K11" s="22" t="s">
        <v>10</v>
      </c>
      <c r="L11" s="23" t="s">
        <v>17</v>
      </c>
      <c r="M11" s="430">
        <v>2</v>
      </c>
      <c r="N11" s="430" t="s">
        <v>24</v>
      </c>
      <c r="O11" s="24" t="s">
        <v>16</v>
      </c>
      <c r="P11" s="72">
        <f>J11*M11</f>
        <v>64904200</v>
      </c>
      <c r="Q11" s="12" t="s">
        <v>10</v>
      </c>
      <c r="R11" s="26"/>
      <c r="S11" s="230"/>
      <c r="T11" s="26"/>
      <c r="U11" s="26"/>
      <c r="V11" s="26"/>
      <c r="W11" s="26"/>
      <c r="X11" s="26"/>
      <c r="Y11" s="26"/>
      <c r="Z11" s="26"/>
      <c r="AA11" s="26"/>
      <c r="AB11" s="26"/>
      <c r="AC11" s="26"/>
    </row>
    <row r="12" spans="1:32" ht="15.95" customHeight="1">
      <c r="A12" s="220"/>
      <c r="B12" s="64"/>
      <c r="C12" s="605"/>
      <c r="D12" s="664"/>
      <c r="E12" s="565"/>
      <c r="F12" s="423"/>
      <c r="G12" s="565"/>
      <c r="H12" s="568"/>
      <c r="I12" s="383" t="s">
        <v>2</v>
      </c>
      <c r="J12" s="72">
        <v>8810000</v>
      </c>
      <c r="K12" s="22" t="s">
        <v>10</v>
      </c>
      <c r="L12" s="23" t="s">
        <v>17</v>
      </c>
      <c r="M12" s="430">
        <v>12</v>
      </c>
      <c r="N12" s="430" t="s">
        <v>14</v>
      </c>
      <c r="O12" s="24" t="s">
        <v>16</v>
      </c>
      <c r="P12" s="72">
        <f>J12*M12</f>
        <v>105720000</v>
      </c>
      <c r="Q12" s="12" t="s">
        <v>10</v>
      </c>
      <c r="R12" s="26"/>
      <c r="S12" s="230"/>
      <c r="T12" s="26"/>
      <c r="U12" s="26"/>
      <c r="V12" s="26"/>
      <c r="W12" s="26"/>
      <c r="X12" s="26"/>
      <c r="Y12" s="26"/>
      <c r="Z12" s="26"/>
      <c r="AA12" s="26"/>
      <c r="AB12" s="26"/>
      <c r="AC12" s="26"/>
    </row>
    <row r="13" spans="1:32" s="51" customFormat="1" ht="15.95" customHeight="1">
      <c r="A13" s="60"/>
      <c r="B13" s="64"/>
      <c r="C13" s="583" t="s">
        <v>54</v>
      </c>
      <c r="D13" s="552">
        <v>114486</v>
      </c>
      <c r="E13" s="572">
        <f>+P13/1000</f>
        <v>114585.99988</v>
      </c>
      <c r="F13" s="576">
        <v>102644</v>
      </c>
      <c r="G13" s="563">
        <f t="shared" ref="G13:G58" si="1">+E13-D13</f>
        <v>99.999880000003031</v>
      </c>
      <c r="H13" s="589">
        <f t="shared" si="0"/>
        <v>8.7346819698481071E-2</v>
      </c>
      <c r="I13" s="62"/>
      <c r="J13" s="63"/>
      <c r="K13" s="158"/>
      <c r="L13" s="392"/>
      <c r="M13" s="483" t="s">
        <v>56</v>
      </c>
      <c r="N13" s="483"/>
      <c r="O13" s="483"/>
      <c r="P13" s="63">
        <f>SUM(P14:P20)</f>
        <v>114585999.88000001</v>
      </c>
      <c r="Q13" s="59" t="s">
        <v>10</v>
      </c>
      <c r="AD13" s="26"/>
      <c r="AE13" s="194"/>
      <c r="AF13" s="194"/>
    </row>
    <row r="14" spans="1:32" s="51" customFormat="1" ht="15.95" customHeight="1">
      <c r="A14" s="60"/>
      <c r="B14" s="64"/>
      <c r="C14" s="584"/>
      <c r="D14" s="606"/>
      <c r="E14" s="574"/>
      <c r="F14" s="579"/>
      <c r="G14" s="564"/>
      <c r="H14" s="590"/>
      <c r="I14" s="66" t="s">
        <v>60</v>
      </c>
      <c r="J14" s="72">
        <v>3243833.33</v>
      </c>
      <c r="K14" s="22" t="s">
        <v>10</v>
      </c>
      <c r="L14" s="23" t="s">
        <v>17</v>
      </c>
      <c r="M14" s="430">
        <v>12</v>
      </c>
      <c r="N14" s="430" t="s">
        <v>14</v>
      </c>
      <c r="O14" s="24" t="s">
        <v>16</v>
      </c>
      <c r="P14" s="72">
        <f>(J14*M14)</f>
        <v>38925999.960000001</v>
      </c>
      <c r="Q14" s="12" t="s">
        <v>10</v>
      </c>
      <c r="AD14" s="26"/>
      <c r="AE14" s="194"/>
      <c r="AF14" s="194"/>
    </row>
    <row r="15" spans="1:32" s="51" customFormat="1" ht="15.95" customHeight="1">
      <c r="A15" s="60"/>
      <c r="B15" s="64"/>
      <c r="C15" s="584"/>
      <c r="D15" s="606"/>
      <c r="E15" s="574"/>
      <c r="F15" s="579"/>
      <c r="G15" s="564"/>
      <c r="H15" s="590"/>
      <c r="I15" s="66" t="s">
        <v>50</v>
      </c>
      <c r="J15" s="72">
        <v>860000</v>
      </c>
      <c r="K15" s="22" t="s">
        <v>10</v>
      </c>
      <c r="L15" s="23" t="s">
        <v>17</v>
      </c>
      <c r="M15" s="430">
        <v>12</v>
      </c>
      <c r="N15" s="430" t="s">
        <v>14</v>
      </c>
      <c r="O15" s="24" t="s">
        <v>16</v>
      </c>
      <c r="P15" s="72">
        <f t="shared" ref="P15:P20" si="2">(J15*M15)</f>
        <v>10320000</v>
      </c>
      <c r="Q15" s="12" t="s">
        <v>10</v>
      </c>
      <c r="AD15" s="26"/>
      <c r="AE15" s="194"/>
      <c r="AF15" s="194"/>
    </row>
    <row r="16" spans="1:32" s="51" customFormat="1" ht="15.95" customHeight="1">
      <c r="A16" s="60"/>
      <c r="B16" s="64"/>
      <c r="C16" s="584"/>
      <c r="D16" s="606"/>
      <c r="E16" s="574"/>
      <c r="F16" s="579"/>
      <c r="G16" s="564"/>
      <c r="H16" s="590"/>
      <c r="I16" s="66" t="s">
        <v>64</v>
      </c>
      <c r="J16" s="72">
        <v>1630000</v>
      </c>
      <c r="K16" s="22" t="s">
        <v>10</v>
      </c>
      <c r="L16" s="23" t="s">
        <v>17</v>
      </c>
      <c r="M16" s="430">
        <v>12</v>
      </c>
      <c r="N16" s="430" t="s">
        <v>14</v>
      </c>
      <c r="O16" s="24" t="s">
        <v>16</v>
      </c>
      <c r="P16" s="72">
        <f t="shared" si="2"/>
        <v>19560000</v>
      </c>
      <c r="Q16" s="12" t="s">
        <v>10</v>
      </c>
      <c r="AD16" s="26"/>
      <c r="AE16" s="194"/>
      <c r="AF16" s="194"/>
    </row>
    <row r="17" spans="1:32" s="51" customFormat="1" ht="15.95" customHeight="1">
      <c r="A17" s="60"/>
      <c r="B17" s="64"/>
      <c r="C17" s="584"/>
      <c r="D17" s="606"/>
      <c r="E17" s="574"/>
      <c r="F17" s="579"/>
      <c r="G17" s="564"/>
      <c r="H17" s="590"/>
      <c r="I17" s="66" t="s">
        <v>27</v>
      </c>
      <c r="J17" s="72">
        <v>1315000</v>
      </c>
      <c r="K17" s="22" t="s">
        <v>10</v>
      </c>
      <c r="L17" s="23" t="s">
        <v>17</v>
      </c>
      <c r="M17" s="430">
        <v>12</v>
      </c>
      <c r="N17" s="430" t="s">
        <v>14</v>
      </c>
      <c r="O17" s="24" t="s">
        <v>16</v>
      </c>
      <c r="P17" s="72">
        <f t="shared" si="2"/>
        <v>15780000</v>
      </c>
      <c r="Q17" s="12" t="s">
        <v>10</v>
      </c>
      <c r="AD17" s="26"/>
      <c r="AE17" s="194"/>
      <c r="AF17" s="194"/>
    </row>
    <row r="18" spans="1:32" s="51" customFormat="1" ht="15.95" customHeight="1">
      <c r="A18" s="60"/>
      <c r="B18" s="64"/>
      <c r="C18" s="584"/>
      <c r="D18" s="606"/>
      <c r="E18" s="574"/>
      <c r="F18" s="579"/>
      <c r="G18" s="564"/>
      <c r="H18" s="590"/>
      <c r="I18" s="66" t="s">
        <v>43</v>
      </c>
      <c r="J18" s="72">
        <v>1766666.66</v>
      </c>
      <c r="K18" s="22" t="s">
        <v>10</v>
      </c>
      <c r="L18" s="23" t="s">
        <v>17</v>
      </c>
      <c r="M18" s="430">
        <v>12</v>
      </c>
      <c r="N18" s="430" t="s">
        <v>14</v>
      </c>
      <c r="O18" s="24" t="s">
        <v>16</v>
      </c>
      <c r="P18" s="72">
        <f t="shared" si="2"/>
        <v>21199999.919999998</v>
      </c>
      <c r="Q18" s="12" t="s">
        <v>10</v>
      </c>
      <c r="AD18" s="26"/>
      <c r="AE18" s="194"/>
      <c r="AF18" s="194"/>
    </row>
    <row r="19" spans="1:32" s="51" customFormat="1" ht="15.95" customHeight="1">
      <c r="A19" s="60"/>
      <c r="B19" s="64"/>
      <c r="C19" s="584"/>
      <c r="D19" s="606"/>
      <c r="E19" s="574"/>
      <c r="F19" s="579"/>
      <c r="G19" s="564"/>
      <c r="H19" s="590"/>
      <c r="I19" s="66" t="s">
        <v>157</v>
      </c>
      <c r="J19" s="72">
        <v>150000</v>
      </c>
      <c r="K19" s="22" t="s">
        <v>10</v>
      </c>
      <c r="L19" s="23" t="s">
        <v>17</v>
      </c>
      <c r="M19" s="430">
        <v>12</v>
      </c>
      <c r="N19" s="430" t="s">
        <v>14</v>
      </c>
      <c r="O19" s="24" t="s">
        <v>16</v>
      </c>
      <c r="P19" s="72">
        <f t="shared" si="2"/>
        <v>1800000</v>
      </c>
      <c r="Q19" s="12" t="s">
        <v>10</v>
      </c>
      <c r="AD19" s="26"/>
      <c r="AE19" s="194"/>
      <c r="AF19" s="194"/>
    </row>
    <row r="20" spans="1:32" s="51" customFormat="1" ht="15.95" customHeight="1">
      <c r="A20" s="60"/>
      <c r="B20" s="64"/>
      <c r="C20" s="584"/>
      <c r="D20" s="606"/>
      <c r="E20" s="574"/>
      <c r="F20" s="423"/>
      <c r="G20" s="564"/>
      <c r="H20" s="590"/>
      <c r="I20" s="19" t="s">
        <v>279</v>
      </c>
      <c r="J20" s="72">
        <v>3500000</v>
      </c>
      <c r="K20" s="22" t="s">
        <v>10</v>
      </c>
      <c r="L20" s="23" t="s">
        <v>17</v>
      </c>
      <c r="M20" s="430">
        <v>2</v>
      </c>
      <c r="N20" s="430" t="s">
        <v>24</v>
      </c>
      <c r="O20" s="24" t="s">
        <v>16</v>
      </c>
      <c r="P20" s="72">
        <f t="shared" si="2"/>
        <v>7000000</v>
      </c>
      <c r="Q20" s="12" t="s">
        <v>10</v>
      </c>
      <c r="AD20" s="26"/>
      <c r="AE20" s="194"/>
      <c r="AF20" s="194"/>
    </row>
    <row r="21" spans="1:32" s="51" customFormat="1" ht="15.95" customHeight="1">
      <c r="A21" s="60"/>
      <c r="B21" s="64"/>
      <c r="C21" s="583" t="s">
        <v>167</v>
      </c>
      <c r="D21" s="552">
        <v>75894</v>
      </c>
      <c r="E21" s="572">
        <f>(+P21/1000)</f>
        <v>78415</v>
      </c>
      <c r="F21" s="576">
        <v>48032</v>
      </c>
      <c r="G21" s="563">
        <f>E21-D21</f>
        <v>2521</v>
      </c>
      <c r="H21" s="589">
        <f t="shared" si="0"/>
        <v>3.3217382138245446</v>
      </c>
      <c r="I21" s="438"/>
      <c r="J21" s="63"/>
      <c r="K21" s="158"/>
      <c r="L21" s="158"/>
      <c r="M21" s="483" t="s">
        <v>56</v>
      </c>
      <c r="N21" s="483"/>
      <c r="O21" s="483"/>
      <c r="P21" s="63">
        <f>SUM(P22:P22)</f>
        <v>78415000</v>
      </c>
      <c r="Q21" s="59" t="s">
        <v>10</v>
      </c>
      <c r="AD21" s="26"/>
      <c r="AE21" s="194"/>
      <c r="AF21" s="194"/>
    </row>
    <row r="22" spans="1:32" s="51" customFormat="1" ht="15.95" customHeight="1">
      <c r="A22" s="60"/>
      <c r="B22" s="64"/>
      <c r="C22" s="605"/>
      <c r="D22" s="607"/>
      <c r="E22" s="575"/>
      <c r="F22" s="577"/>
      <c r="G22" s="565">
        <f t="shared" si="1"/>
        <v>0</v>
      </c>
      <c r="H22" s="591" t="e">
        <f t="shared" si="0"/>
        <v>#DIV/0!</v>
      </c>
      <c r="I22" s="66" t="s">
        <v>167</v>
      </c>
      <c r="J22" s="72">
        <f>SUM(P8,P13,P32)-P12-P18</f>
        <v>767941199.96000004</v>
      </c>
      <c r="K22" s="455" t="s">
        <v>10</v>
      </c>
      <c r="L22" s="430" t="s">
        <v>49</v>
      </c>
      <c r="M22" s="430">
        <v>12</v>
      </c>
      <c r="N22" s="430"/>
      <c r="O22" s="24" t="s">
        <v>16</v>
      </c>
      <c r="P22" s="72">
        <f>ROUND(J22/12,-1)+11542400+2877430+70</f>
        <v>78415000</v>
      </c>
      <c r="Q22" s="12" t="s">
        <v>10</v>
      </c>
      <c r="AD22" s="26"/>
      <c r="AE22" s="194"/>
      <c r="AF22" s="194"/>
    </row>
    <row r="23" spans="1:32" s="51" customFormat="1" ht="15.95" customHeight="1">
      <c r="A23" s="60"/>
      <c r="B23" s="64"/>
      <c r="C23" s="614" t="s">
        <v>333</v>
      </c>
      <c r="D23" s="677">
        <v>89820</v>
      </c>
      <c r="E23" s="672">
        <f>+P23/1000</f>
        <v>91497</v>
      </c>
      <c r="F23" s="599">
        <v>55737</v>
      </c>
      <c r="G23" s="676">
        <f t="shared" si="1"/>
        <v>1677</v>
      </c>
      <c r="H23" s="675">
        <f t="shared" si="0"/>
        <v>1.8670674682698729</v>
      </c>
      <c r="I23" s="438"/>
      <c r="J23" s="63"/>
      <c r="K23" s="158"/>
      <c r="L23" s="392"/>
      <c r="M23" s="483" t="s">
        <v>56</v>
      </c>
      <c r="N23" s="483"/>
      <c r="O23" s="483"/>
      <c r="P23" s="63">
        <f>SUM(P24:P28)</f>
        <v>91497000</v>
      </c>
      <c r="Q23" s="59" t="s">
        <v>10</v>
      </c>
      <c r="AD23" s="26"/>
      <c r="AE23" s="194"/>
      <c r="AF23" s="194"/>
    </row>
    <row r="24" spans="1:32" s="51" customFormat="1" ht="15.95" customHeight="1">
      <c r="A24" s="60"/>
      <c r="B24" s="64"/>
      <c r="C24" s="614"/>
      <c r="D24" s="677"/>
      <c r="E24" s="672"/>
      <c r="F24" s="599"/>
      <c r="G24" s="676">
        <f t="shared" si="1"/>
        <v>0</v>
      </c>
      <c r="H24" s="675" t="e">
        <f t="shared" si="0"/>
        <v>#DIV/0!</v>
      </c>
      <c r="I24" s="19" t="s">
        <v>120</v>
      </c>
      <c r="J24" s="72">
        <f>SUM(P8,P13,P32)-P18</f>
        <v>873661199.96000004</v>
      </c>
      <c r="K24" s="22" t="s">
        <v>10</v>
      </c>
      <c r="L24" s="23" t="s">
        <v>17</v>
      </c>
      <c r="M24" s="673">
        <v>4.4999999999999998E-2</v>
      </c>
      <c r="N24" s="673"/>
      <c r="O24" s="24" t="s">
        <v>16</v>
      </c>
      <c r="P24" s="72">
        <f>ROUNDUP(SUM(J24*M24),-3)</f>
        <v>39315000</v>
      </c>
      <c r="Q24" s="12" t="s">
        <v>10</v>
      </c>
      <c r="AD24" s="52"/>
      <c r="AE24" s="194"/>
      <c r="AF24" s="194"/>
    </row>
    <row r="25" spans="1:32" s="51" customFormat="1" ht="15.95" customHeight="1">
      <c r="A25" s="60"/>
      <c r="B25" s="64"/>
      <c r="C25" s="614"/>
      <c r="D25" s="677"/>
      <c r="E25" s="672"/>
      <c r="F25" s="599"/>
      <c r="G25" s="676">
        <f t="shared" si="1"/>
        <v>0</v>
      </c>
      <c r="H25" s="675" t="e">
        <f t="shared" si="0"/>
        <v>#DIV/0!</v>
      </c>
      <c r="I25" s="19" t="s">
        <v>182</v>
      </c>
      <c r="J25" s="72">
        <f>+J24</f>
        <v>873661199.96000004</v>
      </c>
      <c r="K25" s="22" t="s">
        <v>10</v>
      </c>
      <c r="L25" s="23" t="s">
        <v>17</v>
      </c>
      <c r="M25" s="674">
        <v>3.4299999999999997E-2</v>
      </c>
      <c r="N25" s="674"/>
      <c r="O25" s="430" t="s">
        <v>16</v>
      </c>
      <c r="P25" s="72">
        <f>ROUNDUP(SUM(J25*M25),-3)</f>
        <v>29967000</v>
      </c>
      <c r="Q25" s="12" t="s">
        <v>10</v>
      </c>
      <c r="AD25" s="52" t="s">
        <v>66</v>
      </c>
      <c r="AE25" s="194"/>
      <c r="AF25" s="194"/>
    </row>
    <row r="26" spans="1:32" s="51" customFormat="1" ht="15.95" customHeight="1">
      <c r="A26" s="60"/>
      <c r="B26" s="64"/>
      <c r="C26" s="614"/>
      <c r="D26" s="677"/>
      <c r="E26" s="672"/>
      <c r="F26" s="599"/>
      <c r="G26" s="676">
        <f t="shared" si="1"/>
        <v>0</v>
      </c>
      <c r="H26" s="675" t="e">
        <f t="shared" si="0"/>
        <v>#DIV/0!</v>
      </c>
      <c r="I26" s="19" t="s">
        <v>175</v>
      </c>
      <c r="J26" s="72">
        <f>+P25</f>
        <v>29967000</v>
      </c>
      <c r="K26" s="22" t="s">
        <v>10</v>
      </c>
      <c r="L26" s="23" t="s">
        <v>17</v>
      </c>
      <c r="M26" s="674">
        <v>0.1152</v>
      </c>
      <c r="N26" s="674"/>
      <c r="O26" s="430" t="s">
        <v>16</v>
      </c>
      <c r="P26" s="72">
        <f>ROUNDUP(SUM(J26*M26),-3)</f>
        <v>3453000</v>
      </c>
      <c r="Q26" s="12" t="s">
        <v>10</v>
      </c>
      <c r="AD26" s="52"/>
      <c r="AE26" s="194"/>
      <c r="AF26" s="194"/>
    </row>
    <row r="27" spans="1:32" s="51" customFormat="1" ht="15.95" customHeight="1">
      <c r="A27" s="60"/>
      <c r="B27" s="64"/>
      <c r="C27" s="614"/>
      <c r="D27" s="677"/>
      <c r="E27" s="672"/>
      <c r="F27" s="599"/>
      <c r="G27" s="676">
        <f t="shared" si="1"/>
        <v>0</v>
      </c>
      <c r="H27" s="675" t="e">
        <f t="shared" si="0"/>
        <v>#DIV/0!</v>
      </c>
      <c r="I27" s="19" t="s">
        <v>147</v>
      </c>
      <c r="J27" s="72">
        <f>SUM(P8,P13,P32)-P12-P18</f>
        <v>767941199.96000004</v>
      </c>
      <c r="K27" s="22" t="s">
        <v>10</v>
      </c>
      <c r="L27" s="23" t="s">
        <v>17</v>
      </c>
      <c r="M27" s="674">
        <v>1.6500000000000001E-2</v>
      </c>
      <c r="N27" s="674"/>
      <c r="O27" s="430" t="s">
        <v>16</v>
      </c>
      <c r="P27" s="72">
        <f>ROUNDUP(SUM(J27*M27),-3)</f>
        <v>12672000</v>
      </c>
      <c r="Q27" s="12" t="s">
        <v>10</v>
      </c>
      <c r="AD27" s="52"/>
      <c r="AE27" s="194"/>
      <c r="AF27" s="194"/>
    </row>
    <row r="28" spans="1:32" s="51" customFormat="1" ht="15.95" customHeight="1">
      <c r="A28" s="60"/>
      <c r="B28" s="64"/>
      <c r="C28" s="614"/>
      <c r="D28" s="677"/>
      <c r="E28" s="672"/>
      <c r="F28" s="599"/>
      <c r="G28" s="676">
        <f t="shared" si="1"/>
        <v>0</v>
      </c>
      <c r="H28" s="675" t="e">
        <f t="shared" si="0"/>
        <v>#DIV/0!</v>
      </c>
      <c r="I28" s="20" t="s">
        <v>117</v>
      </c>
      <c r="J28" s="69">
        <f>J27</f>
        <v>767941199.96000004</v>
      </c>
      <c r="K28" s="14" t="s">
        <v>10</v>
      </c>
      <c r="L28" s="15" t="s">
        <v>17</v>
      </c>
      <c r="M28" s="678">
        <v>7.9299999999999995E-3</v>
      </c>
      <c r="N28" s="678"/>
      <c r="O28" s="16" t="s">
        <v>16</v>
      </c>
      <c r="P28" s="69">
        <f>ROUNDUP(SUM(J28*M28),-3)</f>
        <v>6090000</v>
      </c>
      <c r="Q28" s="18" t="s">
        <v>10</v>
      </c>
      <c r="AD28" s="52"/>
      <c r="AE28" s="194"/>
      <c r="AF28" s="194"/>
    </row>
    <row r="29" spans="1:32" s="51" customFormat="1" ht="15.95" customHeight="1">
      <c r="A29" s="60" t="s">
        <v>42</v>
      </c>
      <c r="B29" s="64"/>
      <c r="C29" s="583" t="s">
        <v>215</v>
      </c>
      <c r="D29" s="552">
        <v>21700</v>
      </c>
      <c r="E29" s="572">
        <f>+P29/1000</f>
        <v>28490</v>
      </c>
      <c r="F29" s="599">
        <v>24295</v>
      </c>
      <c r="G29" s="563">
        <f>+E29-D29</f>
        <v>6790</v>
      </c>
      <c r="H29" s="589">
        <f t="shared" si="0"/>
        <v>31.290322580645164</v>
      </c>
      <c r="I29" s="438"/>
      <c r="J29" s="63"/>
      <c r="K29" s="158"/>
      <c r="L29" s="392"/>
      <c r="M29" s="392" t="s">
        <v>56</v>
      </c>
      <c r="N29" s="392"/>
      <c r="O29" s="392"/>
      <c r="P29" s="63">
        <f>SUM(P30:P34)</f>
        <v>28490000</v>
      </c>
      <c r="Q29" s="59" t="s">
        <v>10</v>
      </c>
      <c r="AD29" s="52"/>
      <c r="AE29" s="194"/>
      <c r="AF29" s="194"/>
    </row>
    <row r="30" spans="1:32" s="51" customFormat="1" ht="15.95" customHeight="1">
      <c r="A30" s="60"/>
      <c r="B30" s="64"/>
      <c r="C30" s="584"/>
      <c r="D30" s="606"/>
      <c r="E30" s="574"/>
      <c r="F30" s="599"/>
      <c r="G30" s="564"/>
      <c r="H30" s="590"/>
      <c r="I30" s="19" t="s">
        <v>179</v>
      </c>
      <c r="J30" s="72">
        <v>7390000</v>
      </c>
      <c r="K30" s="22" t="s">
        <v>10</v>
      </c>
      <c r="L30" s="23" t="s">
        <v>17</v>
      </c>
      <c r="M30" s="430">
        <v>1</v>
      </c>
      <c r="N30" s="430" t="s">
        <v>478</v>
      </c>
      <c r="O30" s="24" t="s">
        <v>16</v>
      </c>
      <c r="P30" s="72">
        <v>7390000</v>
      </c>
      <c r="Q30" s="12" t="s">
        <v>10</v>
      </c>
      <c r="AD30" s="52"/>
      <c r="AE30" s="194"/>
      <c r="AF30" s="194"/>
    </row>
    <row r="31" spans="1:32" s="51" customFormat="1" ht="15.95" customHeight="1">
      <c r="A31" s="60"/>
      <c r="B31" s="64"/>
      <c r="C31" s="584"/>
      <c r="D31" s="606"/>
      <c r="E31" s="574"/>
      <c r="F31" s="599"/>
      <c r="G31" s="564"/>
      <c r="H31" s="590"/>
      <c r="I31" s="19" t="s">
        <v>245</v>
      </c>
      <c r="J31" s="72">
        <v>50000</v>
      </c>
      <c r="K31" s="22" t="s">
        <v>10</v>
      </c>
      <c r="L31" s="23" t="s">
        <v>17</v>
      </c>
      <c r="M31" s="430">
        <v>4</v>
      </c>
      <c r="N31" s="430" t="s">
        <v>24</v>
      </c>
      <c r="O31" s="24" t="s">
        <v>16</v>
      </c>
      <c r="P31" s="72">
        <f>+J31*M31</f>
        <v>200000</v>
      </c>
      <c r="Q31" s="12" t="s">
        <v>10</v>
      </c>
      <c r="AD31" s="52"/>
      <c r="AE31" s="194"/>
      <c r="AF31" s="194"/>
    </row>
    <row r="32" spans="1:32" s="51" customFormat="1" ht="15.95" customHeight="1">
      <c r="A32" s="60"/>
      <c r="B32" s="64"/>
      <c r="C32" s="584"/>
      <c r="D32" s="606"/>
      <c r="E32" s="574"/>
      <c r="F32" s="599"/>
      <c r="G32" s="564"/>
      <c r="H32" s="590"/>
      <c r="I32" s="19" t="s">
        <v>411</v>
      </c>
      <c r="J32" s="72">
        <v>3500000</v>
      </c>
      <c r="K32" s="22" t="s">
        <v>10</v>
      </c>
      <c r="L32" s="23" t="s">
        <v>17</v>
      </c>
      <c r="M32" s="430">
        <v>3</v>
      </c>
      <c r="N32" s="430" t="s">
        <v>24</v>
      </c>
      <c r="O32" s="24" t="s">
        <v>16</v>
      </c>
      <c r="P32" s="72">
        <f>+J32*M32</f>
        <v>10500000</v>
      </c>
      <c r="Q32" s="12" t="s">
        <v>10</v>
      </c>
      <c r="AD32" s="52"/>
      <c r="AE32" s="194"/>
      <c r="AF32" s="194"/>
    </row>
    <row r="33" spans="1:32" s="51" customFormat="1" ht="15.95" customHeight="1" thickBot="1">
      <c r="A33" s="60"/>
      <c r="B33" s="64"/>
      <c r="C33" s="584"/>
      <c r="D33" s="606"/>
      <c r="E33" s="574"/>
      <c r="F33" s="679"/>
      <c r="G33" s="564"/>
      <c r="H33" s="590"/>
      <c r="I33" s="258" t="s">
        <v>459</v>
      </c>
      <c r="J33" s="72">
        <v>4750000</v>
      </c>
      <c r="K33" s="22" t="s">
        <v>10</v>
      </c>
      <c r="L33" s="23" t="s">
        <v>17</v>
      </c>
      <c r="M33" s="430">
        <v>2</v>
      </c>
      <c r="N33" s="430" t="s">
        <v>24</v>
      </c>
      <c r="O33" s="24" t="s">
        <v>16</v>
      </c>
      <c r="P33" s="72">
        <f>+J33*M33</f>
        <v>9500000</v>
      </c>
      <c r="Q33" s="12" t="s">
        <v>10</v>
      </c>
      <c r="AD33" s="52"/>
      <c r="AE33" s="194"/>
      <c r="AF33" s="194"/>
    </row>
    <row r="34" spans="1:32" s="51" customFormat="1" ht="15.95" customHeight="1">
      <c r="A34" s="60"/>
      <c r="B34" s="93"/>
      <c r="C34" s="605"/>
      <c r="D34" s="607"/>
      <c r="E34" s="575"/>
      <c r="F34" s="422"/>
      <c r="G34" s="565"/>
      <c r="H34" s="591"/>
      <c r="I34" s="20" t="s">
        <v>184</v>
      </c>
      <c r="J34" s="69">
        <v>300000</v>
      </c>
      <c r="K34" s="14" t="s">
        <v>10</v>
      </c>
      <c r="L34" s="15" t="s">
        <v>17</v>
      </c>
      <c r="M34" s="16">
        <v>3</v>
      </c>
      <c r="N34" s="16" t="s">
        <v>24</v>
      </c>
      <c r="O34" s="17" t="s">
        <v>16</v>
      </c>
      <c r="P34" s="69">
        <f>+J34*M34</f>
        <v>900000</v>
      </c>
      <c r="Q34" s="18" t="s">
        <v>10</v>
      </c>
      <c r="AD34" s="52"/>
      <c r="AE34" s="194"/>
      <c r="AF34" s="194"/>
    </row>
    <row r="35" spans="1:32" s="51" customFormat="1" ht="20.100000000000001" customHeight="1">
      <c r="A35" s="41" t="s">
        <v>30</v>
      </c>
      <c r="B35" s="231" t="s">
        <v>12</v>
      </c>
      <c r="C35" s="221" t="s">
        <v>40</v>
      </c>
      <c r="D35" s="222">
        <f>SUM(D36,D40,D43)</f>
        <v>12800</v>
      </c>
      <c r="E35" s="223">
        <f>SUM(E36:E48)</f>
        <v>13800</v>
      </c>
      <c r="F35" s="224">
        <f>SUM(F36,F43)</f>
        <v>12549</v>
      </c>
      <c r="G35" s="225">
        <f t="shared" si="1"/>
        <v>1000</v>
      </c>
      <c r="H35" s="226">
        <f t="shared" si="0"/>
        <v>7.8125</v>
      </c>
      <c r="I35" s="232"/>
      <c r="J35" s="72"/>
      <c r="K35" s="22"/>
      <c r="L35" s="430"/>
      <c r="M35" s="430"/>
      <c r="N35" s="430"/>
      <c r="O35" s="430"/>
      <c r="P35" s="72">
        <f>SUM(P36,P40,P43)</f>
        <v>13800000</v>
      </c>
      <c r="Q35" s="12" t="s">
        <v>10</v>
      </c>
      <c r="AD35" s="52"/>
      <c r="AE35" s="194"/>
      <c r="AF35" s="194"/>
    </row>
    <row r="36" spans="1:32" s="51" customFormat="1" ht="15.95" customHeight="1">
      <c r="A36" s="60"/>
      <c r="B36" s="393" t="s">
        <v>51</v>
      </c>
      <c r="C36" s="583" t="s">
        <v>111</v>
      </c>
      <c r="D36" s="552">
        <v>1300</v>
      </c>
      <c r="E36" s="572">
        <f>+P36/1000</f>
        <v>2300</v>
      </c>
      <c r="F36" s="576">
        <v>9823</v>
      </c>
      <c r="G36" s="563">
        <f t="shared" si="1"/>
        <v>1000</v>
      </c>
      <c r="H36" s="566">
        <f t="shared" si="0"/>
        <v>76.923076923076934</v>
      </c>
      <c r="I36" s="439"/>
      <c r="J36" s="63"/>
      <c r="K36" s="158"/>
      <c r="L36" s="392"/>
      <c r="M36" s="483" t="s">
        <v>56</v>
      </c>
      <c r="N36" s="483"/>
      <c r="O36" s="483"/>
      <c r="P36" s="63">
        <f>SUM(P37:P39)</f>
        <v>2300000</v>
      </c>
      <c r="Q36" s="59" t="s">
        <v>10</v>
      </c>
      <c r="AD36" s="52"/>
      <c r="AE36" s="194"/>
      <c r="AF36" s="194"/>
    </row>
    <row r="37" spans="1:32" s="51" customFormat="1" ht="15.95" customHeight="1">
      <c r="A37" s="60"/>
      <c r="B37" s="64"/>
      <c r="C37" s="584"/>
      <c r="D37" s="606"/>
      <c r="E37" s="574"/>
      <c r="F37" s="579"/>
      <c r="G37" s="564"/>
      <c r="H37" s="567"/>
      <c r="I37" s="115" t="s">
        <v>70</v>
      </c>
      <c r="J37" s="72">
        <v>100000</v>
      </c>
      <c r="K37" s="22" t="s">
        <v>10</v>
      </c>
      <c r="L37" s="23" t="s">
        <v>17</v>
      </c>
      <c r="M37" s="430">
        <v>12</v>
      </c>
      <c r="N37" s="430" t="s">
        <v>14</v>
      </c>
      <c r="O37" s="24" t="s">
        <v>16</v>
      </c>
      <c r="P37" s="72">
        <f>SUM(J37*M37)</f>
        <v>1200000</v>
      </c>
      <c r="Q37" s="12" t="s">
        <v>10</v>
      </c>
      <c r="AD37" s="52"/>
      <c r="AE37" s="194"/>
      <c r="AF37" s="194"/>
    </row>
    <row r="38" spans="1:32" s="51" customFormat="1" ht="15.95" customHeight="1">
      <c r="A38" s="60"/>
      <c r="B38" s="64"/>
      <c r="C38" s="584"/>
      <c r="D38" s="606"/>
      <c r="E38" s="574"/>
      <c r="F38" s="577"/>
      <c r="G38" s="564"/>
      <c r="H38" s="567"/>
      <c r="I38" s="19" t="s">
        <v>102</v>
      </c>
      <c r="J38" s="72">
        <v>20000</v>
      </c>
      <c r="K38" s="22" t="s">
        <v>10</v>
      </c>
      <c r="L38" s="23" t="s">
        <v>17</v>
      </c>
      <c r="M38" s="430">
        <v>5</v>
      </c>
      <c r="N38" s="430" t="s">
        <v>24</v>
      </c>
      <c r="O38" s="24" t="s">
        <v>16</v>
      </c>
      <c r="P38" s="72">
        <f>SUM(J38*M38)</f>
        <v>100000</v>
      </c>
      <c r="Q38" s="12" t="s">
        <v>10</v>
      </c>
      <c r="AD38" s="52"/>
      <c r="AE38" s="194"/>
      <c r="AF38" s="194"/>
    </row>
    <row r="39" spans="1:32" s="51" customFormat="1" ht="15.95" customHeight="1">
      <c r="A39" s="379"/>
      <c r="B39" s="64"/>
      <c r="C39" s="605"/>
      <c r="D39" s="607"/>
      <c r="E39" s="575"/>
      <c r="F39" s="423"/>
      <c r="G39" s="565"/>
      <c r="H39" s="568"/>
      <c r="I39" s="20" t="s">
        <v>460</v>
      </c>
      <c r="J39" s="72">
        <v>100000</v>
      </c>
      <c r="K39" s="22" t="s">
        <v>10</v>
      </c>
      <c r="L39" s="23" t="s">
        <v>17</v>
      </c>
      <c r="M39" s="430">
        <v>10</v>
      </c>
      <c r="N39" s="430" t="s">
        <v>24</v>
      </c>
      <c r="O39" s="24" t="s">
        <v>16</v>
      </c>
      <c r="P39" s="72">
        <f>SUM(J39*M39)</f>
        <v>1000000</v>
      </c>
      <c r="Q39" s="12" t="s">
        <v>10</v>
      </c>
      <c r="AD39" s="52"/>
      <c r="AE39" s="194"/>
      <c r="AF39" s="194"/>
    </row>
    <row r="40" spans="1:32" s="51" customFormat="1" ht="15.95" customHeight="1">
      <c r="A40" s="234"/>
      <c r="B40" s="393"/>
      <c r="C40" s="583" t="s">
        <v>187</v>
      </c>
      <c r="D40" s="552">
        <v>1300</v>
      </c>
      <c r="E40" s="572">
        <f>P40/1000</f>
        <v>1300</v>
      </c>
      <c r="F40" s="421"/>
      <c r="G40" s="563">
        <f>E40-D40</f>
        <v>0</v>
      </c>
      <c r="H40" s="589">
        <f>G40/D40*100</f>
        <v>0</v>
      </c>
      <c r="I40" s="235"/>
      <c r="J40" s="63"/>
      <c r="K40" s="158"/>
      <c r="L40" s="392"/>
      <c r="M40" s="483" t="s">
        <v>56</v>
      </c>
      <c r="N40" s="483"/>
      <c r="O40" s="483"/>
      <c r="P40" s="63">
        <f>SUM(P41:P42)</f>
        <v>1300000</v>
      </c>
      <c r="Q40" s="59" t="s">
        <v>10</v>
      </c>
      <c r="AD40" s="52"/>
      <c r="AE40" s="194"/>
      <c r="AF40" s="194"/>
    </row>
    <row r="41" spans="1:32" s="51" customFormat="1" ht="15.95" customHeight="1">
      <c r="A41" s="60"/>
      <c r="B41" s="393"/>
      <c r="C41" s="584"/>
      <c r="D41" s="606"/>
      <c r="E41" s="574"/>
      <c r="F41" s="423"/>
      <c r="G41" s="564"/>
      <c r="H41" s="590"/>
      <c r="I41" s="115" t="s">
        <v>288</v>
      </c>
      <c r="J41" s="72">
        <v>250000</v>
      </c>
      <c r="K41" s="22" t="s">
        <v>10</v>
      </c>
      <c r="L41" s="23" t="s">
        <v>17</v>
      </c>
      <c r="M41" s="430">
        <v>2</v>
      </c>
      <c r="N41" s="430" t="s">
        <v>24</v>
      </c>
      <c r="O41" s="24" t="s">
        <v>16</v>
      </c>
      <c r="P41" s="72">
        <f>SUM(J41*M41)</f>
        <v>500000</v>
      </c>
      <c r="Q41" s="12" t="s">
        <v>10</v>
      </c>
      <c r="AD41" s="52"/>
      <c r="AE41" s="194"/>
      <c r="AF41" s="194"/>
    </row>
    <row r="42" spans="1:32" s="51" customFormat="1" ht="15.95" customHeight="1">
      <c r="A42" s="60"/>
      <c r="B42" s="64"/>
      <c r="C42" s="605"/>
      <c r="D42" s="607"/>
      <c r="E42" s="575"/>
      <c r="F42" s="423"/>
      <c r="G42" s="565"/>
      <c r="H42" s="591"/>
      <c r="I42" s="115" t="s">
        <v>364</v>
      </c>
      <c r="J42" s="72">
        <v>200000</v>
      </c>
      <c r="K42" s="22" t="s">
        <v>10</v>
      </c>
      <c r="L42" s="23" t="s">
        <v>17</v>
      </c>
      <c r="M42" s="430">
        <v>4</v>
      </c>
      <c r="N42" s="430" t="s">
        <v>24</v>
      </c>
      <c r="O42" s="24" t="s">
        <v>16</v>
      </c>
      <c r="P42" s="72">
        <f>SUM(J42*M42)</f>
        <v>800000</v>
      </c>
      <c r="Q42" s="12" t="s">
        <v>10</v>
      </c>
      <c r="AD42" s="52"/>
      <c r="AE42" s="194"/>
      <c r="AF42" s="194"/>
    </row>
    <row r="43" spans="1:32" s="51" customFormat="1" ht="15.95" customHeight="1">
      <c r="A43" s="60"/>
      <c r="B43" s="64"/>
      <c r="C43" s="608" t="s">
        <v>9</v>
      </c>
      <c r="D43" s="552">
        <v>10200</v>
      </c>
      <c r="E43" s="572">
        <f>+P43/1000</f>
        <v>10200</v>
      </c>
      <c r="F43" s="576">
        <v>2726</v>
      </c>
      <c r="G43" s="563">
        <f t="shared" si="1"/>
        <v>0</v>
      </c>
      <c r="H43" s="589">
        <f>+G43/D43*100</f>
        <v>0</v>
      </c>
      <c r="I43" s="439"/>
      <c r="J43" s="63"/>
      <c r="K43" s="158"/>
      <c r="L43" s="392"/>
      <c r="M43" s="483" t="s">
        <v>56</v>
      </c>
      <c r="N43" s="483"/>
      <c r="O43" s="483"/>
      <c r="P43" s="63">
        <f>SUM(P44:P48)</f>
        <v>10200000</v>
      </c>
      <c r="Q43" s="59" t="s">
        <v>10</v>
      </c>
      <c r="AD43" s="52"/>
      <c r="AE43" s="194"/>
      <c r="AF43" s="194"/>
    </row>
    <row r="44" spans="1:32" s="51" customFormat="1" ht="15.95" customHeight="1">
      <c r="A44" s="60"/>
      <c r="B44" s="64"/>
      <c r="C44" s="610"/>
      <c r="D44" s="606"/>
      <c r="E44" s="574"/>
      <c r="F44" s="579"/>
      <c r="G44" s="564">
        <f t="shared" si="1"/>
        <v>0</v>
      </c>
      <c r="H44" s="590" t="e">
        <f>+G44/D44*100</f>
        <v>#DIV/0!</v>
      </c>
      <c r="I44" s="115" t="s">
        <v>307</v>
      </c>
      <c r="J44" s="72">
        <v>300000</v>
      </c>
      <c r="K44" s="22" t="s">
        <v>10</v>
      </c>
      <c r="L44" s="23" t="s">
        <v>17</v>
      </c>
      <c r="M44" s="430">
        <v>2</v>
      </c>
      <c r="N44" s="430" t="s">
        <v>24</v>
      </c>
      <c r="O44" s="24" t="s">
        <v>16</v>
      </c>
      <c r="P44" s="72">
        <f>SUM(J44*M44)</f>
        <v>600000</v>
      </c>
      <c r="Q44" s="12" t="s">
        <v>10</v>
      </c>
      <c r="AD44" s="52"/>
      <c r="AE44" s="194"/>
      <c r="AF44" s="194"/>
    </row>
    <row r="45" spans="1:32" s="51" customFormat="1" ht="15.95" customHeight="1">
      <c r="A45" s="60"/>
      <c r="B45" s="64"/>
      <c r="C45" s="610"/>
      <c r="D45" s="606"/>
      <c r="E45" s="574"/>
      <c r="F45" s="579"/>
      <c r="G45" s="564"/>
      <c r="H45" s="590"/>
      <c r="I45" s="115" t="s">
        <v>77</v>
      </c>
      <c r="J45" s="72">
        <v>1750000</v>
      </c>
      <c r="K45" s="22" t="s">
        <v>10</v>
      </c>
      <c r="L45" s="23" t="s">
        <v>17</v>
      </c>
      <c r="M45" s="430">
        <v>4</v>
      </c>
      <c r="N45" s="430" t="s">
        <v>24</v>
      </c>
      <c r="O45" s="24" t="s">
        <v>16</v>
      </c>
      <c r="P45" s="72">
        <f>SUM(J45*M45)</f>
        <v>7000000</v>
      </c>
      <c r="Q45" s="12" t="s">
        <v>10</v>
      </c>
      <c r="AD45" s="52"/>
      <c r="AE45" s="194"/>
      <c r="AF45" s="194"/>
    </row>
    <row r="46" spans="1:32" s="51" customFormat="1" ht="15.95" customHeight="1">
      <c r="A46" s="60"/>
      <c r="B46" s="64"/>
      <c r="C46" s="610"/>
      <c r="D46" s="606"/>
      <c r="E46" s="574"/>
      <c r="F46" s="579"/>
      <c r="G46" s="564">
        <f t="shared" si="1"/>
        <v>0</v>
      </c>
      <c r="H46" s="590" t="e">
        <f t="shared" ref="H46:H56" si="3">+G46/D46*100</f>
        <v>#DIV/0!</v>
      </c>
      <c r="I46" s="115" t="s">
        <v>320</v>
      </c>
      <c r="J46" s="72">
        <v>500000</v>
      </c>
      <c r="K46" s="22" t="s">
        <v>10</v>
      </c>
      <c r="L46" s="23" t="s">
        <v>17</v>
      </c>
      <c r="M46" s="430">
        <v>4</v>
      </c>
      <c r="N46" s="430" t="s">
        <v>24</v>
      </c>
      <c r="O46" s="24" t="s">
        <v>16</v>
      </c>
      <c r="P46" s="72">
        <f>SUM(J46*M46)</f>
        <v>2000000</v>
      </c>
      <c r="Q46" s="12" t="s">
        <v>10</v>
      </c>
      <c r="AD46" s="52"/>
      <c r="AE46" s="194"/>
      <c r="AF46" s="194"/>
    </row>
    <row r="47" spans="1:32" s="51" customFormat="1" ht="15.95" customHeight="1">
      <c r="A47" s="60"/>
      <c r="B47" s="64"/>
      <c r="C47" s="610"/>
      <c r="D47" s="606"/>
      <c r="E47" s="574"/>
      <c r="F47" s="579"/>
      <c r="G47" s="564"/>
      <c r="H47" s="590"/>
      <c r="I47" s="115" t="s">
        <v>357</v>
      </c>
      <c r="J47" s="72">
        <v>100000</v>
      </c>
      <c r="K47" s="22" t="s">
        <v>10</v>
      </c>
      <c r="L47" s="23" t="s">
        <v>17</v>
      </c>
      <c r="M47" s="430">
        <v>2</v>
      </c>
      <c r="N47" s="430" t="s">
        <v>24</v>
      </c>
      <c r="O47" s="24" t="s">
        <v>16</v>
      </c>
      <c r="P47" s="72">
        <f>SUM(J47*M47)</f>
        <v>200000</v>
      </c>
      <c r="Q47" s="12" t="s">
        <v>10</v>
      </c>
      <c r="AD47" s="52"/>
      <c r="AE47" s="194"/>
      <c r="AF47" s="194"/>
    </row>
    <row r="48" spans="1:32" s="51" customFormat="1" ht="15.95" customHeight="1">
      <c r="A48" s="60"/>
      <c r="B48" s="64"/>
      <c r="C48" s="610"/>
      <c r="D48" s="606"/>
      <c r="E48" s="574"/>
      <c r="F48" s="577"/>
      <c r="G48" s="564">
        <f t="shared" si="1"/>
        <v>0</v>
      </c>
      <c r="H48" s="590" t="e">
        <f t="shared" si="3"/>
        <v>#DIV/0!</v>
      </c>
      <c r="I48" s="115" t="s">
        <v>401</v>
      </c>
      <c r="J48" s="72">
        <v>100000</v>
      </c>
      <c r="K48" s="22" t="s">
        <v>10</v>
      </c>
      <c r="L48" s="23" t="s">
        <v>17</v>
      </c>
      <c r="M48" s="430">
        <v>4</v>
      </c>
      <c r="N48" s="430" t="s">
        <v>24</v>
      </c>
      <c r="O48" s="24" t="s">
        <v>16</v>
      </c>
      <c r="P48" s="72">
        <f>SUM(J48*M48)</f>
        <v>400000</v>
      </c>
      <c r="Q48" s="12" t="s">
        <v>10</v>
      </c>
      <c r="AD48" s="52"/>
      <c r="AE48" s="194"/>
      <c r="AF48" s="194"/>
    </row>
    <row r="49" spans="1:32" s="51" customFormat="1" ht="20.100000000000001" customHeight="1">
      <c r="A49" s="60"/>
      <c r="B49" s="53" t="s">
        <v>61</v>
      </c>
      <c r="C49" s="236" t="s">
        <v>40</v>
      </c>
      <c r="D49" s="237">
        <f>SUM(D50:D62,D63:D77)</f>
        <v>345084</v>
      </c>
      <c r="E49" s="238">
        <f>SUM(E50:E77)</f>
        <v>579675</v>
      </c>
      <c r="F49" s="239">
        <f>SUM(F50:F62,F63:F77)</f>
        <v>274672</v>
      </c>
      <c r="G49" s="240">
        <f>E49-D49</f>
        <v>234591</v>
      </c>
      <c r="H49" s="241">
        <f t="shared" si="3"/>
        <v>67.980839447786622</v>
      </c>
      <c r="I49" s="439"/>
      <c r="J49" s="63"/>
      <c r="K49" s="158"/>
      <c r="L49" s="158"/>
      <c r="M49" s="158"/>
      <c r="N49" s="158"/>
      <c r="O49" s="158"/>
      <c r="P49" s="58">
        <f>SUM(P50,P52,P59,P63,P67,P75)</f>
        <v>579675000</v>
      </c>
      <c r="Q49" s="59" t="s">
        <v>10</v>
      </c>
      <c r="AD49" s="52"/>
      <c r="AE49" s="194"/>
      <c r="AF49" s="194"/>
    </row>
    <row r="50" spans="1:32" s="51" customFormat="1" ht="15.95" customHeight="1">
      <c r="A50" s="60"/>
      <c r="B50" s="64"/>
      <c r="C50" s="608" t="s">
        <v>59</v>
      </c>
      <c r="D50" s="552">
        <v>500</v>
      </c>
      <c r="E50" s="572">
        <f>+P50/1000</f>
        <v>500</v>
      </c>
      <c r="F50" s="576">
        <v>107</v>
      </c>
      <c r="G50" s="563">
        <f t="shared" si="1"/>
        <v>0</v>
      </c>
      <c r="H50" s="589">
        <f t="shared" si="3"/>
        <v>0</v>
      </c>
      <c r="I50" s="439"/>
      <c r="J50" s="63"/>
      <c r="K50" s="158"/>
      <c r="L50" s="392"/>
      <c r="M50" s="392" t="s">
        <v>56</v>
      </c>
      <c r="N50" s="392"/>
      <c r="O50" s="392"/>
      <c r="P50" s="63">
        <f>SUM(P51)</f>
        <v>500000</v>
      </c>
      <c r="Q50" s="59" t="s">
        <v>10</v>
      </c>
      <c r="AD50" s="52"/>
      <c r="AE50" s="194"/>
      <c r="AF50" s="194"/>
    </row>
    <row r="51" spans="1:32" s="51" customFormat="1" ht="15.95" customHeight="1">
      <c r="A51" s="60"/>
      <c r="B51" s="242"/>
      <c r="C51" s="609"/>
      <c r="D51" s="607"/>
      <c r="E51" s="575"/>
      <c r="F51" s="577"/>
      <c r="G51" s="565">
        <f t="shared" si="1"/>
        <v>0</v>
      </c>
      <c r="H51" s="591" t="e">
        <f t="shared" si="3"/>
        <v>#DIV/0!</v>
      </c>
      <c r="I51" s="233" t="s">
        <v>216</v>
      </c>
      <c r="J51" s="69">
        <v>100000</v>
      </c>
      <c r="K51" s="14" t="s">
        <v>10</v>
      </c>
      <c r="L51" s="15" t="s">
        <v>17</v>
      </c>
      <c r="M51" s="16">
        <v>5</v>
      </c>
      <c r="N51" s="16" t="s">
        <v>24</v>
      </c>
      <c r="O51" s="17" t="s">
        <v>16</v>
      </c>
      <c r="P51" s="69">
        <f>SUM(J51*M51)</f>
        <v>500000</v>
      </c>
      <c r="Q51" s="18" t="s">
        <v>10</v>
      </c>
      <c r="AD51" s="52"/>
      <c r="AE51" s="194"/>
      <c r="AF51" s="194"/>
    </row>
    <row r="52" spans="1:32" s="51" customFormat="1" ht="15.95" customHeight="1">
      <c r="A52" s="60"/>
      <c r="B52" s="64"/>
      <c r="C52" s="636" t="s">
        <v>311</v>
      </c>
      <c r="D52" s="552">
        <v>213344</v>
      </c>
      <c r="E52" s="572">
        <f>+P52/1000</f>
        <v>213344</v>
      </c>
      <c r="F52" s="576">
        <v>27504</v>
      </c>
      <c r="G52" s="563">
        <f t="shared" si="1"/>
        <v>0</v>
      </c>
      <c r="H52" s="589">
        <f t="shared" si="3"/>
        <v>0</v>
      </c>
      <c r="I52" s="439"/>
      <c r="J52" s="63"/>
      <c r="K52" s="158"/>
      <c r="L52" s="158"/>
      <c r="M52" s="483" t="s">
        <v>56</v>
      </c>
      <c r="N52" s="483"/>
      <c r="O52" s="483"/>
      <c r="P52" s="58">
        <f>SUM(P53:P58)</f>
        <v>213344000</v>
      </c>
      <c r="Q52" s="59" t="s">
        <v>10</v>
      </c>
      <c r="AD52" s="52"/>
      <c r="AE52" s="194"/>
      <c r="AF52" s="194"/>
    </row>
    <row r="53" spans="1:32" s="51" customFormat="1" ht="15.95" customHeight="1">
      <c r="A53" s="60"/>
      <c r="B53" s="64"/>
      <c r="C53" s="665"/>
      <c r="D53" s="606"/>
      <c r="E53" s="574"/>
      <c r="F53" s="579"/>
      <c r="G53" s="564"/>
      <c r="H53" s="590"/>
      <c r="I53" s="115" t="s">
        <v>407</v>
      </c>
      <c r="J53" s="72">
        <v>15157000</v>
      </c>
      <c r="K53" s="22" t="s">
        <v>14</v>
      </c>
      <c r="L53" s="430" t="s">
        <v>17</v>
      </c>
      <c r="M53" s="430">
        <v>12</v>
      </c>
      <c r="N53" s="430" t="s">
        <v>14</v>
      </c>
      <c r="O53" s="430" t="s">
        <v>36</v>
      </c>
      <c r="P53" s="84">
        <f>J53*M53</f>
        <v>181884000</v>
      </c>
      <c r="Q53" s="12" t="s">
        <v>10</v>
      </c>
      <c r="AD53" s="52"/>
      <c r="AE53" s="194"/>
      <c r="AF53" s="194"/>
    </row>
    <row r="54" spans="1:32" s="51" customFormat="1" ht="15.95" customHeight="1">
      <c r="A54" s="60"/>
      <c r="B54" s="64"/>
      <c r="C54" s="610"/>
      <c r="D54" s="606"/>
      <c r="E54" s="574"/>
      <c r="F54" s="579"/>
      <c r="G54" s="564">
        <f t="shared" si="1"/>
        <v>0</v>
      </c>
      <c r="H54" s="590" t="e">
        <f t="shared" si="3"/>
        <v>#DIV/0!</v>
      </c>
      <c r="I54" s="115" t="s">
        <v>304</v>
      </c>
      <c r="J54" s="72">
        <v>2530000</v>
      </c>
      <c r="K54" s="22" t="s">
        <v>10</v>
      </c>
      <c r="L54" s="23" t="s">
        <v>17</v>
      </c>
      <c r="M54" s="430">
        <v>2</v>
      </c>
      <c r="N54" s="430" t="s">
        <v>24</v>
      </c>
      <c r="O54" s="24" t="s">
        <v>16</v>
      </c>
      <c r="P54" s="72">
        <f>SUM(J54*M54)</f>
        <v>5060000</v>
      </c>
      <c r="Q54" s="12" t="s">
        <v>10</v>
      </c>
      <c r="AD54" s="52"/>
      <c r="AE54" s="194"/>
      <c r="AF54" s="194"/>
    </row>
    <row r="55" spans="1:32" s="51" customFormat="1" ht="15.95" customHeight="1">
      <c r="A55" s="60"/>
      <c r="B55" s="64"/>
      <c r="C55" s="610"/>
      <c r="D55" s="606"/>
      <c r="E55" s="574"/>
      <c r="F55" s="579"/>
      <c r="G55" s="564"/>
      <c r="H55" s="590"/>
      <c r="I55" s="115" t="s">
        <v>400</v>
      </c>
      <c r="J55" s="72">
        <v>2000000</v>
      </c>
      <c r="K55" s="22" t="s">
        <v>10</v>
      </c>
      <c r="L55" s="23" t="s">
        <v>17</v>
      </c>
      <c r="M55" s="430">
        <v>3</v>
      </c>
      <c r="N55" s="430" t="s">
        <v>24</v>
      </c>
      <c r="O55" s="24" t="s">
        <v>16</v>
      </c>
      <c r="P55" s="72">
        <f>SUM(J55*M55)</f>
        <v>6000000</v>
      </c>
      <c r="Q55" s="12" t="s">
        <v>10</v>
      </c>
      <c r="AD55" s="52"/>
      <c r="AE55" s="194"/>
      <c r="AF55" s="194"/>
    </row>
    <row r="56" spans="1:32" s="51" customFormat="1" ht="15.95" customHeight="1">
      <c r="A56" s="60"/>
      <c r="B56" s="64"/>
      <c r="C56" s="610"/>
      <c r="D56" s="606"/>
      <c r="E56" s="574"/>
      <c r="F56" s="579"/>
      <c r="G56" s="564">
        <f t="shared" si="1"/>
        <v>0</v>
      </c>
      <c r="H56" s="590" t="e">
        <f t="shared" si="3"/>
        <v>#DIV/0!</v>
      </c>
      <c r="I56" s="115" t="s">
        <v>93</v>
      </c>
      <c r="J56" s="72">
        <v>1000000</v>
      </c>
      <c r="K56" s="22" t="s">
        <v>10</v>
      </c>
      <c r="L56" s="23" t="s">
        <v>17</v>
      </c>
      <c r="M56" s="430">
        <v>12</v>
      </c>
      <c r="N56" s="430" t="s">
        <v>14</v>
      </c>
      <c r="O56" s="24" t="s">
        <v>16</v>
      </c>
      <c r="P56" s="72">
        <f>SUM(J56*M56)</f>
        <v>12000000</v>
      </c>
      <c r="Q56" s="12" t="s">
        <v>10</v>
      </c>
      <c r="AD56" s="52"/>
      <c r="AE56" s="194"/>
      <c r="AF56" s="194"/>
    </row>
    <row r="57" spans="1:32" s="51" customFormat="1" ht="15.95" customHeight="1">
      <c r="A57" s="60"/>
      <c r="B57" s="64"/>
      <c r="C57" s="610"/>
      <c r="D57" s="606"/>
      <c r="E57" s="574"/>
      <c r="F57" s="579"/>
      <c r="G57" s="564"/>
      <c r="H57" s="590"/>
      <c r="I57" s="115" t="s">
        <v>153</v>
      </c>
      <c r="J57" s="72">
        <v>400000</v>
      </c>
      <c r="K57" s="22" t="s">
        <v>10</v>
      </c>
      <c r="L57" s="23" t="s">
        <v>17</v>
      </c>
      <c r="M57" s="430">
        <v>12</v>
      </c>
      <c r="N57" s="430" t="s">
        <v>14</v>
      </c>
      <c r="O57" s="24" t="s">
        <v>16</v>
      </c>
      <c r="P57" s="72">
        <f>SUM(J57*M57)</f>
        <v>4800000</v>
      </c>
      <c r="Q57" s="12" t="s">
        <v>10</v>
      </c>
      <c r="AD57" s="52"/>
      <c r="AE57" s="194"/>
      <c r="AF57" s="194"/>
    </row>
    <row r="58" spans="1:32" s="51" customFormat="1" ht="15.95" customHeight="1">
      <c r="A58" s="60"/>
      <c r="B58" s="64"/>
      <c r="C58" s="609"/>
      <c r="D58" s="607"/>
      <c r="E58" s="575"/>
      <c r="F58" s="577"/>
      <c r="G58" s="565">
        <f t="shared" si="1"/>
        <v>0</v>
      </c>
      <c r="H58" s="591" t="e">
        <f t="shared" ref="H58:H67" si="4">+G58/D58*100</f>
        <v>#DIV/0!</v>
      </c>
      <c r="I58" s="233" t="s">
        <v>118</v>
      </c>
      <c r="J58" s="69">
        <v>300000</v>
      </c>
      <c r="K58" s="14" t="s">
        <v>10</v>
      </c>
      <c r="L58" s="15" t="s">
        <v>17</v>
      </c>
      <c r="M58" s="16">
        <v>12</v>
      </c>
      <c r="N58" s="16" t="s">
        <v>14</v>
      </c>
      <c r="O58" s="17" t="s">
        <v>16</v>
      </c>
      <c r="P58" s="69">
        <f>SUM(J58*M58)</f>
        <v>3600000</v>
      </c>
      <c r="Q58" s="18" t="s">
        <v>10</v>
      </c>
      <c r="AD58" s="52"/>
      <c r="AE58" s="194"/>
      <c r="AF58" s="194"/>
    </row>
    <row r="59" spans="1:32" s="51" customFormat="1" ht="15.95" customHeight="1">
      <c r="A59" s="60"/>
      <c r="B59" s="64"/>
      <c r="C59" s="610" t="s">
        <v>130</v>
      </c>
      <c r="D59" s="606">
        <v>8220</v>
      </c>
      <c r="E59" s="574">
        <f>P59/1000</f>
        <v>8220</v>
      </c>
      <c r="F59" s="579">
        <v>9102</v>
      </c>
      <c r="G59" s="564">
        <f>+E59-D59</f>
        <v>0</v>
      </c>
      <c r="H59" s="590">
        <f t="shared" si="4"/>
        <v>0</v>
      </c>
      <c r="I59" s="115"/>
      <c r="J59" s="72"/>
      <c r="K59" s="22"/>
      <c r="L59" s="22"/>
      <c r="M59" s="595" t="s">
        <v>56</v>
      </c>
      <c r="N59" s="595"/>
      <c r="O59" s="595"/>
      <c r="P59" s="84">
        <f>SUM(P60:P62)</f>
        <v>8220000</v>
      </c>
      <c r="Q59" s="12" t="s">
        <v>10</v>
      </c>
      <c r="AD59" s="52"/>
      <c r="AE59" s="194"/>
      <c r="AF59" s="194"/>
    </row>
    <row r="60" spans="1:32" s="51" customFormat="1" ht="15.95" customHeight="1">
      <c r="A60" s="60"/>
      <c r="B60" s="64"/>
      <c r="C60" s="610"/>
      <c r="D60" s="606"/>
      <c r="E60" s="574"/>
      <c r="F60" s="579"/>
      <c r="G60" s="564">
        <f>+E60-D60</f>
        <v>0</v>
      </c>
      <c r="H60" s="590" t="e">
        <f t="shared" si="4"/>
        <v>#DIV/0!</v>
      </c>
      <c r="I60" s="115" t="s">
        <v>378</v>
      </c>
      <c r="J60" s="72">
        <v>400000</v>
      </c>
      <c r="K60" s="22" t="s">
        <v>10</v>
      </c>
      <c r="L60" s="23" t="s">
        <v>17</v>
      </c>
      <c r="M60" s="430">
        <v>12</v>
      </c>
      <c r="N60" s="430" t="s">
        <v>14</v>
      </c>
      <c r="O60" s="24" t="s">
        <v>16</v>
      </c>
      <c r="P60" s="72">
        <f>SUM(J60*M60)</f>
        <v>4800000</v>
      </c>
      <c r="Q60" s="12" t="s">
        <v>10</v>
      </c>
      <c r="AD60" s="52"/>
      <c r="AE60" s="194"/>
      <c r="AF60" s="194"/>
    </row>
    <row r="61" spans="1:32" s="51" customFormat="1" ht="15.95" customHeight="1">
      <c r="A61" s="60"/>
      <c r="B61" s="64"/>
      <c r="C61" s="610"/>
      <c r="D61" s="606"/>
      <c r="E61" s="574"/>
      <c r="F61" s="579"/>
      <c r="G61" s="564">
        <f>+E61-D61</f>
        <v>0</v>
      </c>
      <c r="H61" s="590" t="e">
        <f t="shared" si="4"/>
        <v>#DIV/0!</v>
      </c>
      <c r="I61" s="115" t="s">
        <v>78</v>
      </c>
      <c r="J61" s="72">
        <v>235000</v>
      </c>
      <c r="K61" s="22" t="s">
        <v>10</v>
      </c>
      <c r="L61" s="23" t="s">
        <v>17</v>
      </c>
      <c r="M61" s="430">
        <v>12</v>
      </c>
      <c r="N61" s="430" t="s">
        <v>14</v>
      </c>
      <c r="O61" s="24" t="s">
        <v>16</v>
      </c>
      <c r="P61" s="72">
        <f>SUM(J61*M61)</f>
        <v>2820000</v>
      </c>
      <c r="Q61" s="12" t="s">
        <v>10</v>
      </c>
      <c r="AD61" s="52"/>
      <c r="AE61" s="194"/>
      <c r="AF61" s="194"/>
    </row>
    <row r="62" spans="1:32" s="51" customFormat="1" ht="15.95" customHeight="1">
      <c r="A62" s="60"/>
      <c r="B62" s="64"/>
      <c r="C62" s="610"/>
      <c r="D62" s="606"/>
      <c r="E62" s="574"/>
      <c r="F62" s="579"/>
      <c r="G62" s="564">
        <f>+E62-D62</f>
        <v>0</v>
      </c>
      <c r="H62" s="590" t="e">
        <f t="shared" si="4"/>
        <v>#DIV/0!</v>
      </c>
      <c r="I62" s="115" t="s">
        <v>138</v>
      </c>
      <c r="J62" s="72">
        <v>50000</v>
      </c>
      <c r="K62" s="22" t="s">
        <v>10</v>
      </c>
      <c r="L62" s="23" t="s">
        <v>17</v>
      </c>
      <c r="M62" s="430">
        <v>12</v>
      </c>
      <c r="N62" s="430" t="s">
        <v>24</v>
      </c>
      <c r="O62" s="24" t="s">
        <v>16</v>
      </c>
      <c r="P62" s="72">
        <f>SUM(J62*M62)</f>
        <v>600000</v>
      </c>
      <c r="Q62" s="12" t="s">
        <v>10</v>
      </c>
      <c r="AD62" s="52"/>
      <c r="AE62" s="194"/>
      <c r="AF62" s="194"/>
    </row>
    <row r="63" spans="1:32" s="51" customFormat="1" ht="15.95" customHeight="1">
      <c r="A63" s="60" t="s">
        <v>42</v>
      </c>
      <c r="B63" s="64" t="s">
        <v>42</v>
      </c>
      <c r="C63" s="583" t="s">
        <v>94</v>
      </c>
      <c r="D63" s="552">
        <v>61460</v>
      </c>
      <c r="E63" s="572">
        <f>+P63/1000</f>
        <v>61460</v>
      </c>
      <c r="F63" s="576">
        <v>194780</v>
      </c>
      <c r="G63" s="563">
        <f>+E63-D63</f>
        <v>0</v>
      </c>
      <c r="H63" s="589">
        <f t="shared" si="4"/>
        <v>0</v>
      </c>
      <c r="I63" s="439"/>
      <c r="J63" s="63"/>
      <c r="K63" s="158"/>
      <c r="L63" s="158"/>
      <c r="M63" s="483" t="s">
        <v>56</v>
      </c>
      <c r="N63" s="483"/>
      <c r="O63" s="483"/>
      <c r="P63" s="58">
        <f>SUM(P64:P66)</f>
        <v>61460000</v>
      </c>
      <c r="Q63" s="59" t="s">
        <v>10</v>
      </c>
      <c r="AD63" s="52"/>
      <c r="AE63" s="194"/>
      <c r="AF63" s="194"/>
    </row>
    <row r="64" spans="1:32" s="51" customFormat="1" ht="15.95" customHeight="1">
      <c r="A64" s="60"/>
      <c r="B64" s="64"/>
      <c r="C64" s="584"/>
      <c r="D64" s="606"/>
      <c r="E64" s="574"/>
      <c r="F64" s="579"/>
      <c r="G64" s="564"/>
      <c r="H64" s="590"/>
      <c r="I64" s="115" t="s">
        <v>150</v>
      </c>
      <c r="J64" s="72">
        <v>8960000</v>
      </c>
      <c r="K64" s="22" t="s">
        <v>10</v>
      </c>
      <c r="L64" s="23" t="s">
        <v>17</v>
      </c>
      <c r="M64" s="430">
        <v>6</v>
      </c>
      <c r="N64" s="430" t="s">
        <v>24</v>
      </c>
      <c r="O64" s="24" t="s">
        <v>16</v>
      </c>
      <c r="P64" s="72">
        <f>SUM(J64*M64)</f>
        <v>53760000</v>
      </c>
      <c r="Q64" s="12" t="s">
        <v>10</v>
      </c>
      <c r="AD64" s="52"/>
      <c r="AE64" s="194"/>
      <c r="AF64" s="194"/>
    </row>
    <row r="65" spans="1:32" s="51" customFormat="1" ht="15.95" customHeight="1">
      <c r="A65" s="60"/>
      <c r="B65" s="64"/>
      <c r="C65" s="584"/>
      <c r="D65" s="606"/>
      <c r="E65" s="574"/>
      <c r="F65" s="579"/>
      <c r="G65" s="564"/>
      <c r="H65" s="590"/>
      <c r="I65" s="243" t="s">
        <v>287</v>
      </c>
      <c r="J65" s="72">
        <v>1900000</v>
      </c>
      <c r="K65" s="22" t="s">
        <v>10</v>
      </c>
      <c r="L65" s="23" t="s">
        <v>17</v>
      </c>
      <c r="M65" s="430">
        <v>3</v>
      </c>
      <c r="N65" s="430" t="s">
        <v>24</v>
      </c>
      <c r="O65" s="430" t="s">
        <v>16</v>
      </c>
      <c r="P65" s="72">
        <f>SUM(J65*M65)</f>
        <v>5700000</v>
      </c>
      <c r="Q65" s="12" t="s">
        <v>10</v>
      </c>
      <c r="AD65" s="52"/>
      <c r="AE65" s="194"/>
      <c r="AF65" s="194"/>
    </row>
    <row r="66" spans="1:32" s="51" customFormat="1" ht="15.95" customHeight="1">
      <c r="A66" s="60"/>
      <c r="B66" s="64"/>
      <c r="C66" s="605"/>
      <c r="D66" s="607"/>
      <c r="E66" s="575"/>
      <c r="F66" s="577"/>
      <c r="G66" s="565"/>
      <c r="H66" s="591"/>
      <c r="I66" s="233" t="s">
        <v>410</v>
      </c>
      <c r="J66" s="69">
        <v>1000000</v>
      </c>
      <c r="K66" s="14" t="s">
        <v>10</v>
      </c>
      <c r="L66" s="15" t="s">
        <v>17</v>
      </c>
      <c r="M66" s="16">
        <v>2</v>
      </c>
      <c r="N66" s="16" t="s">
        <v>22</v>
      </c>
      <c r="O66" s="17" t="s">
        <v>16</v>
      </c>
      <c r="P66" s="69">
        <f>SUM(J66*M66)</f>
        <v>2000000</v>
      </c>
      <c r="Q66" s="18" t="s">
        <v>10</v>
      </c>
      <c r="AD66" s="52"/>
      <c r="AE66" s="194"/>
      <c r="AF66" s="194"/>
    </row>
    <row r="67" spans="1:32" s="51" customFormat="1" ht="15.95" customHeight="1">
      <c r="A67" s="41" t="s">
        <v>30</v>
      </c>
      <c r="B67" s="393" t="s">
        <v>61</v>
      </c>
      <c r="C67" s="583" t="s">
        <v>197</v>
      </c>
      <c r="D67" s="552">
        <v>60660</v>
      </c>
      <c r="E67" s="572">
        <f>+P67/1000</f>
        <v>295251</v>
      </c>
      <c r="F67" s="421">
        <v>36590</v>
      </c>
      <c r="G67" s="563">
        <f>E67-D67</f>
        <v>234591</v>
      </c>
      <c r="H67" s="566">
        <f t="shared" si="4"/>
        <v>386.73095944609298</v>
      </c>
      <c r="I67" s="244"/>
      <c r="J67" s="245"/>
      <c r="K67" s="158"/>
      <c r="L67" s="392"/>
      <c r="M67" s="483" t="s">
        <v>56</v>
      </c>
      <c r="N67" s="483"/>
      <c r="O67" s="483"/>
      <c r="P67" s="63">
        <f>SUM(P68:P74)</f>
        <v>295251000</v>
      </c>
      <c r="Q67" s="59" t="s">
        <v>10</v>
      </c>
      <c r="AD67" s="52"/>
      <c r="AE67" s="194"/>
      <c r="AF67" s="194"/>
    </row>
    <row r="68" spans="1:32" s="51" customFormat="1" ht="15.95" customHeight="1">
      <c r="A68" s="60"/>
      <c r="B68" s="64"/>
      <c r="C68" s="584"/>
      <c r="D68" s="606"/>
      <c r="E68" s="574"/>
      <c r="F68" s="423"/>
      <c r="G68" s="564"/>
      <c r="H68" s="567"/>
      <c r="I68" s="115" t="s">
        <v>367</v>
      </c>
      <c r="J68" s="72">
        <v>2750000</v>
      </c>
      <c r="K68" s="22" t="s">
        <v>10</v>
      </c>
      <c r="L68" s="23" t="s">
        <v>17</v>
      </c>
      <c r="M68" s="430">
        <v>4</v>
      </c>
      <c r="N68" s="430" t="s">
        <v>48</v>
      </c>
      <c r="O68" s="24" t="s">
        <v>16</v>
      </c>
      <c r="P68" s="72">
        <f t="shared" ref="P68:P74" si="5">SUM(J68*M68)</f>
        <v>11000000</v>
      </c>
      <c r="Q68" s="12" t="s">
        <v>10</v>
      </c>
      <c r="AD68" s="52"/>
      <c r="AE68" s="194"/>
      <c r="AF68" s="194"/>
    </row>
    <row r="69" spans="1:32" s="51" customFormat="1" ht="15.95" customHeight="1">
      <c r="A69" s="60"/>
      <c r="B69" s="64"/>
      <c r="C69" s="584"/>
      <c r="D69" s="606"/>
      <c r="E69" s="574"/>
      <c r="F69" s="423"/>
      <c r="G69" s="564"/>
      <c r="H69" s="567"/>
      <c r="I69" s="115" t="s">
        <v>126</v>
      </c>
      <c r="J69" s="72">
        <v>12500000</v>
      </c>
      <c r="K69" s="22" t="s">
        <v>10</v>
      </c>
      <c r="L69" s="23" t="s">
        <v>17</v>
      </c>
      <c r="M69" s="430">
        <v>20</v>
      </c>
      <c r="N69" s="430" t="s">
        <v>24</v>
      </c>
      <c r="O69" s="24" t="s">
        <v>16</v>
      </c>
      <c r="P69" s="72">
        <f t="shared" si="5"/>
        <v>250000000</v>
      </c>
      <c r="Q69" s="12" t="s">
        <v>10</v>
      </c>
      <c r="AD69" s="52"/>
      <c r="AE69" s="194"/>
      <c r="AF69" s="194"/>
    </row>
    <row r="70" spans="1:32" s="51" customFormat="1" ht="15.95" customHeight="1">
      <c r="A70" s="246"/>
      <c r="B70" s="247"/>
      <c r="C70" s="584"/>
      <c r="D70" s="606"/>
      <c r="E70" s="574"/>
      <c r="F70" s="423"/>
      <c r="G70" s="564"/>
      <c r="H70" s="567"/>
      <c r="I70" s="115" t="s">
        <v>75</v>
      </c>
      <c r="J70" s="72">
        <v>891000</v>
      </c>
      <c r="K70" s="22" t="s">
        <v>10</v>
      </c>
      <c r="L70" s="23" t="s">
        <v>17</v>
      </c>
      <c r="M70" s="430">
        <v>1</v>
      </c>
      <c r="N70" s="430" t="s">
        <v>24</v>
      </c>
      <c r="O70" s="24" t="s">
        <v>16</v>
      </c>
      <c r="P70" s="72">
        <f t="shared" si="5"/>
        <v>891000</v>
      </c>
      <c r="Q70" s="12" t="s">
        <v>10</v>
      </c>
      <c r="R70" s="188"/>
      <c r="S70" s="188"/>
      <c r="T70" s="188"/>
      <c r="U70" s="188"/>
      <c r="V70" s="188"/>
      <c r="W70" s="188"/>
      <c r="X70" s="188"/>
      <c r="Y70" s="188"/>
      <c r="Z70" s="188"/>
      <c r="AA70" s="188"/>
      <c r="AB70" s="188"/>
      <c r="AC70" s="188"/>
      <c r="AD70" s="248"/>
      <c r="AE70" s="248"/>
      <c r="AF70" s="248"/>
    </row>
    <row r="71" spans="1:32" s="51" customFormat="1" ht="15.95" customHeight="1">
      <c r="A71" s="246"/>
      <c r="B71" s="247"/>
      <c r="C71" s="584"/>
      <c r="D71" s="606"/>
      <c r="E71" s="574"/>
      <c r="F71" s="423"/>
      <c r="G71" s="564"/>
      <c r="H71" s="567"/>
      <c r="I71" s="137" t="s">
        <v>448</v>
      </c>
      <c r="J71" s="176">
        <v>400000</v>
      </c>
      <c r="K71" s="121" t="s">
        <v>10</v>
      </c>
      <c r="L71" s="89" t="s">
        <v>17</v>
      </c>
      <c r="M71" s="88">
        <v>16</v>
      </c>
      <c r="N71" s="88" t="s">
        <v>41</v>
      </c>
      <c r="O71" s="90" t="s">
        <v>16</v>
      </c>
      <c r="P71" s="72">
        <f t="shared" si="5"/>
        <v>6400000</v>
      </c>
      <c r="Q71" s="91" t="s">
        <v>10</v>
      </c>
      <c r="R71" s="188"/>
      <c r="S71" s="188"/>
      <c r="T71" s="188"/>
      <c r="U71" s="188"/>
      <c r="V71" s="188"/>
      <c r="W71" s="188"/>
      <c r="X71" s="188"/>
      <c r="Y71" s="188"/>
      <c r="Z71" s="188"/>
      <c r="AA71" s="188"/>
      <c r="AB71" s="188"/>
      <c r="AC71" s="188"/>
      <c r="AD71" s="248"/>
      <c r="AE71" s="248"/>
      <c r="AF71" s="248"/>
    </row>
    <row r="72" spans="1:32" s="51" customFormat="1" ht="15.95" customHeight="1">
      <c r="A72" s="60"/>
      <c r="B72" s="64"/>
      <c r="C72" s="584"/>
      <c r="D72" s="606"/>
      <c r="E72" s="574"/>
      <c r="F72" s="423"/>
      <c r="G72" s="564"/>
      <c r="H72" s="567"/>
      <c r="I72" s="115" t="s">
        <v>218</v>
      </c>
      <c r="J72" s="72">
        <v>0</v>
      </c>
      <c r="K72" s="22" t="s">
        <v>10</v>
      </c>
      <c r="L72" s="23" t="s">
        <v>17</v>
      </c>
      <c r="M72" s="430">
        <v>2</v>
      </c>
      <c r="N72" s="430" t="s">
        <v>41</v>
      </c>
      <c r="O72" s="24" t="s">
        <v>16</v>
      </c>
      <c r="P72" s="72">
        <f t="shared" si="5"/>
        <v>0</v>
      </c>
      <c r="Q72" s="12" t="s">
        <v>10</v>
      </c>
      <c r="R72" s="188"/>
      <c r="S72" s="188"/>
      <c r="T72" s="188"/>
      <c r="U72" s="188"/>
      <c r="V72" s="188"/>
      <c r="W72" s="188"/>
      <c r="X72" s="188"/>
      <c r="Y72" s="188"/>
      <c r="Z72" s="188"/>
      <c r="AA72" s="188"/>
      <c r="AB72" s="188"/>
      <c r="AC72" s="188"/>
      <c r="AD72" s="248"/>
      <c r="AE72" s="248"/>
      <c r="AF72" s="248"/>
    </row>
    <row r="73" spans="1:32" s="51" customFormat="1" ht="15.95" customHeight="1">
      <c r="A73" s="60"/>
      <c r="B73" s="64"/>
      <c r="C73" s="584"/>
      <c r="D73" s="606"/>
      <c r="E73" s="574"/>
      <c r="F73" s="423"/>
      <c r="G73" s="564"/>
      <c r="H73" s="567"/>
      <c r="I73" s="115" t="s">
        <v>152</v>
      </c>
      <c r="J73" s="72">
        <v>2180000</v>
      </c>
      <c r="K73" s="22" t="s">
        <v>10</v>
      </c>
      <c r="L73" s="23" t="s">
        <v>17</v>
      </c>
      <c r="M73" s="430">
        <v>12</v>
      </c>
      <c r="N73" s="430" t="s">
        <v>24</v>
      </c>
      <c r="O73" s="24" t="s">
        <v>16</v>
      </c>
      <c r="P73" s="72">
        <f t="shared" si="5"/>
        <v>26160000</v>
      </c>
      <c r="Q73" s="12" t="s">
        <v>10</v>
      </c>
      <c r="AD73" s="52"/>
      <c r="AE73" s="194"/>
      <c r="AF73" s="194"/>
    </row>
    <row r="74" spans="1:32" s="51" customFormat="1" ht="15.95" customHeight="1">
      <c r="A74" s="60"/>
      <c r="B74" s="64"/>
      <c r="C74" s="605"/>
      <c r="D74" s="607"/>
      <c r="E74" s="575"/>
      <c r="F74" s="423"/>
      <c r="G74" s="565"/>
      <c r="H74" s="568"/>
      <c r="I74" s="115" t="s">
        <v>271</v>
      </c>
      <c r="J74" s="72">
        <v>400000</v>
      </c>
      <c r="K74" s="22" t="s">
        <v>10</v>
      </c>
      <c r="L74" s="23" t="s">
        <v>17</v>
      </c>
      <c r="M74" s="430">
        <v>2</v>
      </c>
      <c r="N74" s="430" t="s">
        <v>24</v>
      </c>
      <c r="O74" s="24" t="s">
        <v>16</v>
      </c>
      <c r="P74" s="72">
        <f t="shared" si="5"/>
        <v>800000</v>
      </c>
      <c r="Q74" s="12" t="s">
        <v>10</v>
      </c>
      <c r="AD74" s="52"/>
      <c r="AE74" s="194"/>
      <c r="AF74" s="194"/>
    </row>
    <row r="75" spans="1:32" s="51" customFormat="1" ht="15.95" customHeight="1">
      <c r="A75" s="60"/>
      <c r="B75" s="64"/>
      <c r="C75" s="608" t="s">
        <v>53</v>
      </c>
      <c r="D75" s="552">
        <v>900</v>
      </c>
      <c r="E75" s="572">
        <f>+P75/1000</f>
        <v>900</v>
      </c>
      <c r="F75" s="576">
        <v>6589</v>
      </c>
      <c r="G75" s="563">
        <f>+E75-D75</f>
        <v>0</v>
      </c>
      <c r="H75" s="589">
        <f>+G75/D75*100</f>
        <v>0</v>
      </c>
      <c r="I75" s="439"/>
      <c r="J75" s="63"/>
      <c r="K75" s="158"/>
      <c r="L75" s="392"/>
      <c r="M75" s="483" t="s">
        <v>56</v>
      </c>
      <c r="N75" s="483"/>
      <c r="O75" s="483"/>
      <c r="P75" s="63">
        <f>SUM(P76:P77)</f>
        <v>900000</v>
      </c>
      <c r="Q75" s="59" t="s">
        <v>10</v>
      </c>
      <c r="AD75" s="52"/>
      <c r="AE75" s="194"/>
      <c r="AF75" s="194"/>
    </row>
    <row r="76" spans="1:32" s="51" customFormat="1" ht="15.95" customHeight="1">
      <c r="A76" s="60"/>
      <c r="B76" s="64"/>
      <c r="C76" s="610"/>
      <c r="D76" s="606"/>
      <c r="E76" s="574"/>
      <c r="F76" s="579"/>
      <c r="G76" s="564">
        <f>+E76-D76</f>
        <v>0</v>
      </c>
      <c r="H76" s="590" t="e">
        <f>+G76/D76*100</f>
        <v>#DIV/0!</v>
      </c>
      <c r="I76" s="115" t="s">
        <v>181</v>
      </c>
      <c r="J76" s="72">
        <v>50000</v>
      </c>
      <c r="K76" s="22" t="s">
        <v>10</v>
      </c>
      <c r="L76" s="430" t="s">
        <v>17</v>
      </c>
      <c r="M76" s="430">
        <v>12</v>
      </c>
      <c r="N76" s="430" t="s">
        <v>14</v>
      </c>
      <c r="O76" s="24" t="s">
        <v>16</v>
      </c>
      <c r="P76" s="72">
        <f>SUM(J76*M76)</f>
        <v>600000</v>
      </c>
      <c r="Q76" s="12" t="s">
        <v>10</v>
      </c>
      <c r="AD76" s="52"/>
      <c r="AE76" s="194"/>
      <c r="AF76" s="194"/>
    </row>
    <row r="77" spans="1:32" s="51" customFormat="1" ht="15.95" customHeight="1">
      <c r="A77" s="92"/>
      <c r="B77" s="93"/>
      <c r="C77" s="609"/>
      <c r="D77" s="607"/>
      <c r="E77" s="575"/>
      <c r="F77" s="577"/>
      <c r="G77" s="565">
        <f>+E77-D77</f>
        <v>0</v>
      </c>
      <c r="H77" s="591" t="e">
        <f>+G77/D77*100</f>
        <v>#DIV/0!</v>
      </c>
      <c r="I77" s="233" t="s">
        <v>69</v>
      </c>
      <c r="J77" s="69">
        <v>100000</v>
      </c>
      <c r="K77" s="14" t="s">
        <v>10</v>
      </c>
      <c r="L77" s="15" t="s">
        <v>17</v>
      </c>
      <c r="M77" s="16">
        <v>3</v>
      </c>
      <c r="N77" s="16" t="s">
        <v>24</v>
      </c>
      <c r="O77" s="17" t="s">
        <v>16</v>
      </c>
      <c r="P77" s="69">
        <f>SUM(J77*M77)</f>
        <v>300000</v>
      </c>
      <c r="Q77" s="18" t="s">
        <v>10</v>
      </c>
      <c r="AD77" s="52"/>
      <c r="AE77" s="194"/>
      <c r="AF77" s="194"/>
    </row>
    <row r="78" spans="1:32" s="51" customFormat="1" ht="20.100000000000001" customHeight="1">
      <c r="A78" s="41" t="s">
        <v>21</v>
      </c>
      <c r="B78" s="484" t="s">
        <v>23</v>
      </c>
      <c r="C78" s="485"/>
      <c r="D78" s="249">
        <f>SUM(D79:D83)</f>
        <v>3860</v>
      </c>
      <c r="E78" s="250">
        <f>SUM(E79:E83)</f>
        <v>17860</v>
      </c>
      <c r="F78" s="251">
        <f>SUM(F79:F83)</f>
        <v>215364</v>
      </c>
      <c r="G78" s="252">
        <f>+E78-D78</f>
        <v>14000</v>
      </c>
      <c r="H78" s="253">
        <f>+G78/D78*100</f>
        <v>362.6943005181347</v>
      </c>
      <c r="I78" s="115"/>
      <c r="J78" s="72"/>
      <c r="K78" s="22"/>
      <c r="L78" s="430"/>
      <c r="M78" s="430"/>
      <c r="N78" s="430"/>
      <c r="O78" s="430"/>
      <c r="P78" s="254">
        <f>SUM(P79,P81,P83)</f>
        <v>17860000</v>
      </c>
      <c r="Q78" s="50" t="s">
        <v>10</v>
      </c>
      <c r="AD78" s="52"/>
      <c r="AE78" s="194"/>
      <c r="AF78" s="194"/>
    </row>
    <row r="79" spans="1:32" s="51" customFormat="1" ht="16.5" customHeight="1">
      <c r="A79" s="41" t="s">
        <v>15</v>
      </c>
      <c r="B79" s="53" t="s">
        <v>11</v>
      </c>
      <c r="C79" s="608" t="s">
        <v>11</v>
      </c>
      <c r="D79" s="552">
        <v>1860</v>
      </c>
      <c r="E79" s="572">
        <f>+P79/1000</f>
        <v>1860</v>
      </c>
      <c r="F79" s="576">
        <v>290</v>
      </c>
      <c r="G79" s="563">
        <f>+E79-D79</f>
        <v>0</v>
      </c>
      <c r="H79" s="589">
        <f>G79/D79*100</f>
        <v>0</v>
      </c>
      <c r="I79" s="255"/>
      <c r="J79" s="63"/>
      <c r="K79" s="158"/>
      <c r="L79" s="70"/>
      <c r="M79" s="392" t="s">
        <v>56</v>
      </c>
      <c r="N79" s="392"/>
      <c r="O79" s="392"/>
      <c r="P79" s="63">
        <f>SUM(P80:P80)</f>
        <v>1860000</v>
      </c>
      <c r="Q79" s="59" t="s">
        <v>10</v>
      </c>
      <c r="AD79" s="52"/>
      <c r="AE79" s="194"/>
      <c r="AF79" s="194"/>
    </row>
    <row r="80" spans="1:32" s="51" customFormat="1" ht="16.5" customHeight="1">
      <c r="A80" s="60"/>
      <c r="B80" s="64"/>
      <c r="C80" s="609"/>
      <c r="D80" s="607"/>
      <c r="E80" s="575"/>
      <c r="F80" s="577"/>
      <c r="G80" s="565"/>
      <c r="H80" s="591"/>
      <c r="I80" s="256" t="s">
        <v>84</v>
      </c>
      <c r="J80" s="69">
        <v>1860000</v>
      </c>
      <c r="K80" s="14" t="s">
        <v>10</v>
      </c>
      <c r="L80" s="15" t="s">
        <v>17</v>
      </c>
      <c r="M80" s="16">
        <v>1</v>
      </c>
      <c r="N80" s="16" t="s">
        <v>24</v>
      </c>
      <c r="O80" s="17" t="s">
        <v>16</v>
      </c>
      <c r="P80" s="69">
        <f>SUM(J80*M80)</f>
        <v>1860000</v>
      </c>
      <c r="Q80" s="18" t="s">
        <v>10</v>
      </c>
      <c r="AD80" s="52"/>
      <c r="AE80" s="194"/>
      <c r="AF80" s="194"/>
    </row>
    <row r="81" spans="1:32" s="51" customFormat="1" ht="16.5" customHeight="1">
      <c r="A81" s="60"/>
      <c r="B81" s="64"/>
      <c r="C81" s="583" t="s">
        <v>139</v>
      </c>
      <c r="D81" s="552">
        <v>1000</v>
      </c>
      <c r="E81" s="572">
        <f>+P81/1000</f>
        <v>15000</v>
      </c>
      <c r="F81" s="576">
        <v>80074</v>
      </c>
      <c r="G81" s="563">
        <f>+E81-D81</f>
        <v>14000</v>
      </c>
      <c r="H81" s="589">
        <f>+G81/D81*100</f>
        <v>1400</v>
      </c>
      <c r="I81" s="257"/>
      <c r="J81" s="72"/>
      <c r="K81" s="22"/>
      <c r="L81" s="23"/>
      <c r="M81" s="430" t="s">
        <v>56</v>
      </c>
      <c r="N81" s="430"/>
      <c r="O81" s="430"/>
      <c r="P81" s="72">
        <f>SUM(P82:P82)</f>
        <v>15000000</v>
      </c>
      <c r="Q81" s="12" t="s">
        <v>10</v>
      </c>
      <c r="AD81" s="52"/>
      <c r="AE81" s="194"/>
      <c r="AF81" s="194"/>
    </row>
    <row r="82" spans="1:32" s="51" customFormat="1" ht="16.5" customHeight="1">
      <c r="A82" s="60"/>
      <c r="B82" s="64"/>
      <c r="C82" s="584"/>
      <c r="D82" s="606"/>
      <c r="E82" s="574"/>
      <c r="F82" s="579"/>
      <c r="G82" s="564"/>
      <c r="H82" s="590"/>
      <c r="I82" s="258" t="s">
        <v>386</v>
      </c>
      <c r="J82" s="72">
        <v>5000000</v>
      </c>
      <c r="K82" s="22" t="s">
        <v>10</v>
      </c>
      <c r="L82" s="23" t="s">
        <v>17</v>
      </c>
      <c r="M82" s="430">
        <v>3</v>
      </c>
      <c r="N82" s="430" t="s">
        <v>24</v>
      </c>
      <c r="O82" s="24" t="s">
        <v>16</v>
      </c>
      <c r="P82" s="72">
        <f>SUM(J82*M82)</f>
        <v>15000000</v>
      </c>
      <c r="Q82" s="12" t="s">
        <v>10</v>
      </c>
      <c r="AD82" s="52"/>
      <c r="AE82" s="194"/>
      <c r="AF82" s="194"/>
    </row>
    <row r="83" spans="1:32" s="51" customFormat="1" ht="16.5" customHeight="1">
      <c r="A83" s="60"/>
      <c r="B83" s="64"/>
      <c r="C83" s="580" t="s">
        <v>329</v>
      </c>
      <c r="D83" s="552">
        <v>1000</v>
      </c>
      <c r="E83" s="572">
        <f>+P83/1000</f>
        <v>1000</v>
      </c>
      <c r="F83" s="576">
        <v>135000</v>
      </c>
      <c r="G83" s="563">
        <f>+E83-D83</f>
        <v>0</v>
      </c>
      <c r="H83" s="566" t="s">
        <v>452</v>
      </c>
      <c r="I83" s="259"/>
      <c r="J83" s="63"/>
      <c r="K83" s="158"/>
      <c r="L83" s="70"/>
      <c r="M83" s="392" t="s">
        <v>56</v>
      </c>
      <c r="N83" s="392"/>
      <c r="O83" s="392"/>
      <c r="P83" s="63">
        <f>SUM(P84:P84)</f>
        <v>1000000</v>
      </c>
      <c r="Q83" s="59" t="s">
        <v>10</v>
      </c>
      <c r="AD83" s="52"/>
      <c r="AE83" s="194"/>
      <c r="AF83" s="194"/>
    </row>
    <row r="84" spans="1:32" s="51" customFormat="1" ht="16.5" customHeight="1" thickBot="1">
      <c r="A84" s="139"/>
      <c r="B84" s="64"/>
      <c r="C84" s="581"/>
      <c r="D84" s="606"/>
      <c r="E84" s="574"/>
      <c r="F84" s="579"/>
      <c r="G84" s="564"/>
      <c r="H84" s="680"/>
      <c r="I84" s="258" t="s">
        <v>164</v>
      </c>
      <c r="J84" s="72">
        <v>500000</v>
      </c>
      <c r="K84" s="22" t="s">
        <v>10</v>
      </c>
      <c r="L84" s="23" t="s">
        <v>17</v>
      </c>
      <c r="M84" s="430">
        <v>2</v>
      </c>
      <c r="N84" s="430" t="s">
        <v>24</v>
      </c>
      <c r="O84" s="24" t="s">
        <v>16</v>
      </c>
      <c r="P84" s="72">
        <f>J84*M84</f>
        <v>1000000</v>
      </c>
      <c r="Q84" s="12" t="s">
        <v>10</v>
      </c>
      <c r="AD84" s="52"/>
      <c r="AE84" s="194"/>
      <c r="AF84" s="194"/>
    </row>
    <row r="85" spans="1:32" ht="20.100000000000001" customHeight="1">
      <c r="A85" s="260" t="s">
        <v>63</v>
      </c>
      <c r="B85" s="670" t="s">
        <v>23</v>
      </c>
      <c r="C85" s="671"/>
      <c r="D85" s="261">
        <f>+D86+D104+D121+D150+D167+D178+D184+D189+D220+D199+D208</f>
        <v>1000694</v>
      </c>
      <c r="E85" s="261">
        <f>+E86+E104+E121+E150+E167+E178+E184+E189+E220+E199+E208</f>
        <v>1040094.99995</v>
      </c>
      <c r="F85" s="262" t="e">
        <f>+F86+F104+F150+#REF!+#REF!+#REF!+F167+F178+F189+#REF!+F220+F199+F208+#REF!</f>
        <v>#REF!</v>
      </c>
      <c r="G85" s="263">
        <f>+E85-D85</f>
        <v>39400.999949999969</v>
      </c>
      <c r="H85" s="264">
        <f>+G85/D85*100</f>
        <v>3.9373674619813817</v>
      </c>
      <c r="I85" s="265"/>
      <c r="J85" s="266"/>
      <c r="K85" s="267"/>
      <c r="L85" s="268"/>
      <c r="M85" s="268"/>
      <c r="N85" s="268"/>
      <c r="O85" s="268"/>
      <c r="P85" s="266">
        <f>+P86+P104+P121+P150+P167+P178+P184+P189+P199+P208+P220</f>
        <v>1040394999.95</v>
      </c>
      <c r="Q85" s="269" t="s">
        <v>10</v>
      </c>
    </row>
    <row r="86" spans="1:32" ht="20.100000000000001" customHeight="1">
      <c r="A86" s="220"/>
      <c r="B86" s="619" t="s">
        <v>270</v>
      </c>
      <c r="C86" s="406" t="s">
        <v>40</v>
      </c>
      <c r="D86" s="445">
        <f>SUM(D87:D99,D100:D103)</f>
        <v>87016</v>
      </c>
      <c r="E86" s="445">
        <f>SUM(E87:E99,E100:E103)</f>
        <v>91800</v>
      </c>
      <c r="F86" s="270">
        <f>SUM(F87:F99)</f>
        <v>59008</v>
      </c>
      <c r="G86" s="444">
        <f>+E86-D86</f>
        <v>4784</v>
      </c>
      <c r="H86" s="443">
        <f>+G86/D86*100</f>
        <v>5.4978394777971866</v>
      </c>
      <c r="I86" s="271"/>
      <c r="J86" s="164"/>
      <c r="K86" s="79"/>
      <c r="L86" s="407"/>
      <c r="M86" s="534" t="s">
        <v>56</v>
      </c>
      <c r="N86" s="534"/>
      <c r="O86" s="534"/>
      <c r="P86" s="164">
        <f>SUM(P87,P91,P94,P100,P102)</f>
        <v>91800000</v>
      </c>
      <c r="Q86" s="113" t="s">
        <v>10</v>
      </c>
    </row>
    <row r="87" spans="1:32" ht="15.95" customHeight="1">
      <c r="A87" s="220"/>
      <c r="B87" s="651"/>
      <c r="C87" s="636" t="s">
        <v>303</v>
      </c>
      <c r="D87" s="667">
        <v>27800</v>
      </c>
      <c r="E87" s="643">
        <f>+P87/1000</f>
        <v>27800</v>
      </c>
      <c r="F87" s="687">
        <v>896</v>
      </c>
      <c r="G87" s="684">
        <f>+E87-D87</f>
        <v>0</v>
      </c>
      <c r="H87" s="681">
        <f>+G87/D87*100</f>
        <v>0</v>
      </c>
      <c r="I87" s="439"/>
      <c r="J87" s="71"/>
      <c r="K87" s="158"/>
      <c r="L87" s="158"/>
      <c r="M87" s="483" t="s">
        <v>56</v>
      </c>
      <c r="N87" s="483"/>
      <c r="O87" s="483"/>
      <c r="P87" s="58">
        <f>SUM(P88:P90)</f>
        <v>27800000</v>
      </c>
      <c r="Q87" s="59" t="s">
        <v>10</v>
      </c>
    </row>
    <row r="88" spans="1:32" ht="15.95" customHeight="1">
      <c r="A88" s="220"/>
      <c r="B88" s="231"/>
      <c r="C88" s="665"/>
      <c r="D88" s="668"/>
      <c r="E88" s="644"/>
      <c r="F88" s="688"/>
      <c r="G88" s="685"/>
      <c r="H88" s="682"/>
      <c r="I88" s="257" t="s">
        <v>306</v>
      </c>
      <c r="J88" s="21">
        <v>15200000</v>
      </c>
      <c r="K88" s="22" t="s">
        <v>10</v>
      </c>
      <c r="L88" s="23" t="s">
        <v>17</v>
      </c>
      <c r="M88" s="430">
        <v>1</v>
      </c>
      <c r="N88" s="430" t="s">
        <v>13</v>
      </c>
      <c r="O88" s="24" t="s">
        <v>16</v>
      </c>
      <c r="P88" s="21">
        <f>SUM(J88*M88)</f>
        <v>15200000</v>
      </c>
      <c r="Q88" s="12" t="s">
        <v>10</v>
      </c>
    </row>
    <row r="89" spans="1:32" ht="15.95" customHeight="1">
      <c r="A89" s="220"/>
      <c r="B89" s="231"/>
      <c r="C89" s="665"/>
      <c r="D89" s="668"/>
      <c r="E89" s="644"/>
      <c r="F89" s="688"/>
      <c r="G89" s="685"/>
      <c r="H89" s="682"/>
      <c r="I89" s="257" t="s">
        <v>314</v>
      </c>
      <c r="J89" s="21">
        <v>1200000</v>
      </c>
      <c r="K89" s="22" t="s">
        <v>10</v>
      </c>
      <c r="L89" s="23" t="s">
        <v>17</v>
      </c>
      <c r="M89" s="430">
        <v>10</v>
      </c>
      <c r="N89" s="430" t="s">
        <v>41</v>
      </c>
      <c r="O89" s="24" t="s">
        <v>16</v>
      </c>
      <c r="P89" s="21">
        <f>SUM(J89*M89)</f>
        <v>12000000</v>
      </c>
      <c r="Q89" s="12" t="s">
        <v>10</v>
      </c>
    </row>
    <row r="90" spans="1:32" ht="15.95" customHeight="1">
      <c r="A90" s="220"/>
      <c r="B90" s="64"/>
      <c r="C90" s="666"/>
      <c r="D90" s="669"/>
      <c r="E90" s="645"/>
      <c r="F90" s="689"/>
      <c r="G90" s="686">
        <f>+E90-D90</f>
        <v>0</v>
      </c>
      <c r="H90" s="683" t="e">
        <f>+G90/D90*100</f>
        <v>#DIV/0!</v>
      </c>
      <c r="I90" s="233" t="s">
        <v>390</v>
      </c>
      <c r="J90" s="13">
        <v>300000</v>
      </c>
      <c r="K90" s="14" t="s">
        <v>10</v>
      </c>
      <c r="L90" s="15" t="s">
        <v>17</v>
      </c>
      <c r="M90" s="16">
        <v>2</v>
      </c>
      <c r="N90" s="16" t="s">
        <v>24</v>
      </c>
      <c r="O90" s="17" t="s">
        <v>16</v>
      </c>
      <c r="P90" s="13">
        <f>SUM(J90*M90)</f>
        <v>600000</v>
      </c>
      <c r="Q90" s="18" t="s">
        <v>10</v>
      </c>
    </row>
    <row r="91" spans="1:32" ht="15.95" customHeight="1">
      <c r="A91" s="220"/>
      <c r="B91" s="64"/>
      <c r="C91" s="611" t="s">
        <v>405</v>
      </c>
      <c r="D91" s="615">
        <v>7000</v>
      </c>
      <c r="E91" s="628">
        <f>+P91/1000</f>
        <v>13000</v>
      </c>
      <c r="F91" s="576">
        <v>8000</v>
      </c>
      <c r="G91" s="585">
        <f>+E91-D91</f>
        <v>6000</v>
      </c>
      <c r="H91" s="556">
        <f>+G91/D91*100</f>
        <v>85.714285714285708</v>
      </c>
      <c r="I91" s="438"/>
      <c r="J91" s="71"/>
      <c r="K91" s="158"/>
      <c r="L91" s="70"/>
      <c r="M91" s="483" t="s">
        <v>56</v>
      </c>
      <c r="N91" s="483"/>
      <c r="O91" s="483"/>
      <c r="P91" s="71">
        <f>SUM(P92:P93)</f>
        <v>13000000</v>
      </c>
      <c r="Q91" s="59" t="s">
        <v>10</v>
      </c>
    </row>
    <row r="92" spans="1:32" ht="15.95" customHeight="1">
      <c r="A92" s="220"/>
      <c r="B92" s="64"/>
      <c r="C92" s="612"/>
      <c r="D92" s="616"/>
      <c r="E92" s="629"/>
      <c r="F92" s="579"/>
      <c r="G92" s="586"/>
      <c r="H92" s="557"/>
      <c r="I92" s="115" t="s">
        <v>479</v>
      </c>
      <c r="J92" s="21">
        <v>6000000</v>
      </c>
      <c r="K92" s="22" t="s">
        <v>480</v>
      </c>
      <c r="L92" s="23" t="s">
        <v>17</v>
      </c>
      <c r="M92" s="430">
        <v>1</v>
      </c>
      <c r="N92" s="430" t="s">
        <v>481</v>
      </c>
      <c r="O92" s="430" t="s">
        <v>482</v>
      </c>
      <c r="P92" s="21">
        <f>J92*M92</f>
        <v>6000000</v>
      </c>
      <c r="Q92" s="12" t="s">
        <v>480</v>
      </c>
    </row>
    <row r="93" spans="1:32" ht="15.95" customHeight="1">
      <c r="A93" s="220"/>
      <c r="B93" s="64"/>
      <c r="C93" s="613"/>
      <c r="D93" s="617"/>
      <c r="E93" s="630"/>
      <c r="F93" s="577"/>
      <c r="G93" s="592"/>
      <c r="H93" s="558"/>
      <c r="I93" s="272" t="s">
        <v>301</v>
      </c>
      <c r="J93" s="13">
        <v>7000000</v>
      </c>
      <c r="K93" s="14" t="s">
        <v>10</v>
      </c>
      <c r="L93" s="15" t="s">
        <v>17</v>
      </c>
      <c r="M93" s="16">
        <v>1</v>
      </c>
      <c r="N93" s="16" t="s">
        <v>48</v>
      </c>
      <c r="O93" s="17" t="s">
        <v>16</v>
      </c>
      <c r="P93" s="13">
        <f>SUM(J93*M93)</f>
        <v>7000000</v>
      </c>
      <c r="Q93" s="18" t="s">
        <v>10</v>
      </c>
    </row>
    <row r="94" spans="1:32" ht="15.95" customHeight="1">
      <c r="A94" s="273" t="s">
        <v>63</v>
      </c>
      <c r="B94" s="274" t="s">
        <v>453</v>
      </c>
      <c r="C94" s="580" t="s">
        <v>392</v>
      </c>
      <c r="D94" s="615">
        <v>50300</v>
      </c>
      <c r="E94" s="628">
        <f>+P94/1000</f>
        <v>50300</v>
      </c>
      <c r="F94" s="576">
        <v>50112</v>
      </c>
      <c r="G94" s="585">
        <f>+E94-D94</f>
        <v>0</v>
      </c>
      <c r="H94" s="556">
        <f>+G94/D94*100</f>
        <v>0</v>
      </c>
      <c r="I94" s="438"/>
      <c r="J94" s="71"/>
      <c r="K94" s="158"/>
      <c r="L94" s="70"/>
      <c r="M94" s="483" t="s">
        <v>56</v>
      </c>
      <c r="N94" s="483"/>
      <c r="O94" s="483"/>
      <c r="P94" s="71">
        <f>SUM(P95:P99)</f>
        <v>50300000</v>
      </c>
      <c r="Q94" s="59" t="s">
        <v>10</v>
      </c>
    </row>
    <row r="95" spans="1:32" ht="15.95" customHeight="1">
      <c r="A95" s="273"/>
      <c r="B95" s="275" t="s">
        <v>79</v>
      </c>
      <c r="C95" s="581"/>
      <c r="D95" s="616"/>
      <c r="E95" s="629"/>
      <c r="F95" s="579"/>
      <c r="G95" s="586">
        <f>+E95-D95</f>
        <v>0</v>
      </c>
      <c r="H95" s="557" t="e">
        <f>+G95/D95*100</f>
        <v>#DIV/0!</v>
      </c>
      <c r="I95" s="19" t="s">
        <v>302</v>
      </c>
      <c r="J95" s="21">
        <v>48000000</v>
      </c>
      <c r="K95" s="22" t="s">
        <v>10</v>
      </c>
      <c r="L95" s="23" t="s">
        <v>17</v>
      </c>
      <c r="M95" s="430">
        <v>1</v>
      </c>
      <c r="N95" s="430" t="s">
        <v>24</v>
      </c>
      <c r="O95" s="430" t="s">
        <v>16</v>
      </c>
      <c r="P95" s="21">
        <f>J95*M95</f>
        <v>48000000</v>
      </c>
      <c r="Q95" s="12" t="s">
        <v>10</v>
      </c>
    </row>
    <row r="96" spans="1:32" ht="15.95" customHeight="1">
      <c r="A96" s="220"/>
      <c r="B96" s="64"/>
      <c r="C96" s="581"/>
      <c r="D96" s="616"/>
      <c r="E96" s="629"/>
      <c r="F96" s="579"/>
      <c r="G96" s="586"/>
      <c r="H96" s="557"/>
      <c r="I96" s="19" t="s">
        <v>330</v>
      </c>
      <c r="J96" s="21">
        <v>300000</v>
      </c>
      <c r="K96" s="22" t="s">
        <v>10</v>
      </c>
      <c r="L96" s="23" t="s">
        <v>17</v>
      </c>
      <c r="M96" s="430">
        <v>4</v>
      </c>
      <c r="N96" s="430" t="s">
        <v>48</v>
      </c>
      <c r="O96" s="430" t="s">
        <v>16</v>
      </c>
      <c r="P96" s="21">
        <f>J96*M96</f>
        <v>1200000</v>
      </c>
      <c r="Q96" s="12" t="s">
        <v>10</v>
      </c>
    </row>
    <row r="97" spans="1:17" ht="15.95" customHeight="1">
      <c r="A97" s="220"/>
      <c r="B97" s="64"/>
      <c r="C97" s="581"/>
      <c r="D97" s="616"/>
      <c r="E97" s="629"/>
      <c r="F97" s="579"/>
      <c r="G97" s="586"/>
      <c r="H97" s="557"/>
      <c r="I97" s="19" t="s">
        <v>318</v>
      </c>
      <c r="J97" s="21">
        <v>600000</v>
      </c>
      <c r="K97" s="22" t="s">
        <v>10</v>
      </c>
      <c r="L97" s="23" t="s">
        <v>17</v>
      </c>
      <c r="M97" s="430">
        <v>1</v>
      </c>
      <c r="N97" s="430" t="s">
        <v>24</v>
      </c>
      <c r="O97" s="430" t="s">
        <v>16</v>
      </c>
      <c r="P97" s="21">
        <f>J97*M97</f>
        <v>600000</v>
      </c>
      <c r="Q97" s="12" t="s">
        <v>10</v>
      </c>
    </row>
    <row r="98" spans="1:17" ht="15.95" customHeight="1">
      <c r="A98" s="220"/>
      <c r="B98" s="64"/>
      <c r="C98" s="581"/>
      <c r="D98" s="616"/>
      <c r="E98" s="629"/>
      <c r="F98" s="579"/>
      <c r="G98" s="586"/>
      <c r="H98" s="557"/>
      <c r="I98" s="19" t="s">
        <v>298</v>
      </c>
      <c r="J98" s="21">
        <v>0</v>
      </c>
      <c r="K98" s="22" t="s">
        <v>10</v>
      </c>
      <c r="L98" s="23" t="s">
        <v>17</v>
      </c>
      <c r="M98" s="430">
        <v>1</v>
      </c>
      <c r="N98" s="430" t="s">
        <v>13</v>
      </c>
      <c r="O98" s="430" t="s">
        <v>16</v>
      </c>
      <c r="P98" s="21">
        <f>J98*M98</f>
        <v>0</v>
      </c>
      <c r="Q98" s="12" t="s">
        <v>10</v>
      </c>
    </row>
    <row r="99" spans="1:17" ht="15.95" customHeight="1">
      <c r="A99" s="220"/>
      <c r="B99" s="64"/>
      <c r="C99" s="582"/>
      <c r="D99" s="617"/>
      <c r="E99" s="630"/>
      <c r="F99" s="577"/>
      <c r="G99" s="592">
        <f>+E99-D99</f>
        <v>0</v>
      </c>
      <c r="H99" s="558" t="e">
        <f>+G99/D99*100</f>
        <v>#DIV/0!</v>
      </c>
      <c r="I99" s="20" t="s">
        <v>310</v>
      </c>
      <c r="J99" s="13">
        <v>500000</v>
      </c>
      <c r="K99" s="14" t="s">
        <v>10</v>
      </c>
      <c r="L99" s="15" t="s">
        <v>39</v>
      </c>
      <c r="M99" s="16">
        <v>1</v>
      </c>
      <c r="N99" s="16" t="s">
        <v>24</v>
      </c>
      <c r="O99" s="17" t="s">
        <v>16</v>
      </c>
      <c r="P99" s="13">
        <f>SUM(J99*M99)</f>
        <v>500000</v>
      </c>
      <c r="Q99" s="18" t="s">
        <v>10</v>
      </c>
    </row>
    <row r="100" spans="1:17" ht="15.95" customHeight="1">
      <c r="A100" s="273"/>
      <c r="B100" s="231"/>
      <c r="C100" s="580" t="s">
        <v>402</v>
      </c>
      <c r="D100" s="615">
        <v>1716</v>
      </c>
      <c r="E100" s="628">
        <f>P100/1000</f>
        <v>500</v>
      </c>
      <c r="F100" s="422"/>
      <c r="G100" s="585">
        <f>E100-D100</f>
        <v>-1216</v>
      </c>
      <c r="H100" s="556">
        <f>G100/D100*100</f>
        <v>-70.862470862470857</v>
      </c>
      <c r="I100" s="137"/>
      <c r="J100" s="87"/>
      <c r="K100" s="121"/>
      <c r="L100" s="89"/>
      <c r="M100" s="544" t="s">
        <v>56</v>
      </c>
      <c r="N100" s="544"/>
      <c r="O100" s="544"/>
      <c r="P100" s="87">
        <f>SUM(P101:P101)</f>
        <v>500000</v>
      </c>
      <c r="Q100" s="91" t="s">
        <v>10</v>
      </c>
    </row>
    <row r="101" spans="1:17" ht="15.95" customHeight="1">
      <c r="A101" s="273"/>
      <c r="B101" s="393"/>
      <c r="C101" s="584"/>
      <c r="D101" s="616"/>
      <c r="E101" s="629"/>
      <c r="F101" s="422"/>
      <c r="G101" s="586"/>
      <c r="H101" s="557"/>
      <c r="I101" s="276" t="s">
        <v>385</v>
      </c>
      <c r="J101" s="21">
        <v>100000</v>
      </c>
      <c r="K101" s="22" t="s">
        <v>10</v>
      </c>
      <c r="L101" s="23" t="s">
        <v>17</v>
      </c>
      <c r="M101" s="430">
        <v>5</v>
      </c>
      <c r="N101" s="430" t="s">
        <v>466</v>
      </c>
      <c r="O101" s="430" t="s">
        <v>16</v>
      </c>
      <c r="P101" s="21">
        <f>J101*M101</f>
        <v>500000</v>
      </c>
      <c r="Q101" s="12" t="s">
        <v>10</v>
      </c>
    </row>
    <row r="102" spans="1:17" ht="15.95" customHeight="1">
      <c r="A102" s="220"/>
      <c r="B102" s="64"/>
      <c r="C102" s="583" t="s">
        <v>180</v>
      </c>
      <c r="D102" s="615">
        <v>200</v>
      </c>
      <c r="E102" s="628">
        <f>P102/1000</f>
        <v>200</v>
      </c>
      <c r="F102" s="422"/>
      <c r="G102" s="585">
        <f>E102-D102</f>
        <v>0</v>
      </c>
      <c r="H102" s="587">
        <f>G102/D102*100</f>
        <v>0</v>
      </c>
      <c r="I102" s="439"/>
      <c r="J102" s="63"/>
      <c r="K102" s="158"/>
      <c r="L102" s="70"/>
      <c r="M102" s="483" t="s">
        <v>56</v>
      </c>
      <c r="N102" s="483"/>
      <c r="O102" s="483"/>
      <c r="P102" s="63">
        <f>SUM(P103:P103)</f>
        <v>200000</v>
      </c>
      <c r="Q102" s="59" t="s">
        <v>10</v>
      </c>
    </row>
    <row r="103" spans="1:17" ht="15.95" customHeight="1">
      <c r="A103" s="220"/>
      <c r="B103" s="93"/>
      <c r="C103" s="605"/>
      <c r="D103" s="617"/>
      <c r="E103" s="630"/>
      <c r="F103" s="422"/>
      <c r="G103" s="592"/>
      <c r="H103" s="587"/>
      <c r="I103" s="256" t="s">
        <v>180</v>
      </c>
      <c r="J103" s="13">
        <v>50000</v>
      </c>
      <c r="K103" s="14" t="s">
        <v>10</v>
      </c>
      <c r="L103" s="15" t="s">
        <v>17</v>
      </c>
      <c r="M103" s="16">
        <v>4</v>
      </c>
      <c r="N103" s="16" t="s">
        <v>24</v>
      </c>
      <c r="O103" s="16" t="s">
        <v>16</v>
      </c>
      <c r="P103" s="13">
        <f>SUM(J103*M103)</f>
        <v>200000</v>
      </c>
      <c r="Q103" s="18" t="s">
        <v>10</v>
      </c>
    </row>
    <row r="104" spans="1:17" ht="20.100000000000001" customHeight="1">
      <c r="A104" s="273"/>
      <c r="B104" s="53" t="s">
        <v>246</v>
      </c>
      <c r="C104" s="277" t="s">
        <v>89</v>
      </c>
      <c r="D104" s="278">
        <f>SUM(D105:D119)</f>
        <v>116100</v>
      </c>
      <c r="E104" s="279">
        <f>P104/1000</f>
        <v>107100</v>
      </c>
      <c r="F104" s="280">
        <f>SUM(F105:F122)</f>
        <v>161152</v>
      </c>
      <c r="G104" s="418">
        <f>+E104-D104</f>
        <v>-9000</v>
      </c>
      <c r="H104" s="443">
        <f>+G104/D104*100</f>
        <v>-7.7519379844961236</v>
      </c>
      <c r="I104" s="281"/>
      <c r="J104" s="164"/>
      <c r="K104" s="79"/>
      <c r="L104" s="79"/>
      <c r="M104" s="534"/>
      <c r="N104" s="534"/>
      <c r="O104" s="534"/>
      <c r="P104" s="112">
        <f>SUM(P105,P108,P111,P115,P118)</f>
        <v>107100000</v>
      </c>
      <c r="Q104" s="113" t="s">
        <v>10</v>
      </c>
    </row>
    <row r="105" spans="1:17" ht="15.75" customHeight="1">
      <c r="A105" s="220"/>
      <c r="B105" s="393"/>
      <c r="C105" s="583" t="s">
        <v>194</v>
      </c>
      <c r="D105" s="615">
        <v>36620</v>
      </c>
      <c r="E105" s="628">
        <f>+P105/1000</f>
        <v>31220</v>
      </c>
      <c r="F105" s="576">
        <v>96000</v>
      </c>
      <c r="G105" s="585">
        <f>+E105-D105</f>
        <v>-5400</v>
      </c>
      <c r="H105" s="556">
        <f>+G105/D105*100</f>
        <v>-14.746040415073731</v>
      </c>
      <c r="I105" s="439"/>
      <c r="J105" s="71"/>
      <c r="K105" s="158"/>
      <c r="L105" s="70"/>
      <c r="M105" s="483" t="s">
        <v>56</v>
      </c>
      <c r="N105" s="483"/>
      <c r="O105" s="483"/>
      <c r="P105" s="58">
        <f>SUM(P106:P107)</f>
        <v>31220000</v>
      </c>
      <c r="Q105" s="59" t="s">
        <v>10</v>
      </c>
    </row>
    <row r="106" spans="1:17" ht="15.75" customHeight="1">
      <c r="A106" s="220"/>
      <c r="B106" s="64"/>
      <c r="C106" s="584"/>
      <c r="D106" s="616"/>
      <c r="E106" s="629"/>
      <c r="F106" s="579"/>
      <c r="G106" s="586"/>
      <c r="H106" s="557"/>
      <c r="I106" s="115" t="s">
        <v>327</v>
      </c>
      <c r="J106" s="21">
        <v>10000</v>
      </c>
      <c r="K106" s="22" t="s">
        <v>10</v>
      </c>
      <c r="L106" s="23" t="s">
        <v>17</v>
      </c>
      <c r="M106" s="430">
        <v>2</v>
      </c>
      <c r="N106" s="430" t="s">
        <v>24</v>
      </c>
      <c r="O106" s="430" t="s">
        <v>16</v>
      </c>
      <c r="P106" s="84">
        <v>20000</v>
      </c>
      <c r="Q106" s="12" t="s">
        <v>10</v>
      </c>
    </row>
    <row r="107" spans="1:17" ht="15.75" customHeight="1">
      <c r="A107" s="220"/>
      <c r="B107" s="64"/>
      <c r="C107" s="605"/>
      <c r="D107" s="617"/>
      <c r="E107" s="630"/>
      <c r="F107" s="577"/>
      <c r="G107" s="592"/>
      <c r="H107" s="558"/>
      <c r="I107" s="456" t="s">
        <v>143</v>
      </c>
      <c r="J107" s="101">
        <v>7800000</v>
      </c>
      <c r="K107" s="282" t="s">
        <v>10</v>
      </c>
      <c r="L107" s="99" t="s">
        <v>17</v>
      </c>
      <c r="M107" s="98">
        <v>4</v>
      </c>
      <c r="N107" s="98" t="s">
        <v>24</v>
      </c>
      <c r="O107" s="100" t="s">
        <v>16</v>
      </c>
      <c r="P107" s="101">
        <f>SUM(J107*M107)</f>
        <v>31200000</v>
      </c>
      <c r="Q107" s="102" t="s">
        <v>10</v>
      </c>
    </row>
    <row r="108" spans="1:17" ht="15.75" customHeight="1">
      <c r="A108" s="220"/>
      <c r="B108" s="64"/>
      <c r="C108" s="642" t="s">
        <v>87</v>
      </c>
      <c r="D108" s="601">
        <v>18020</v>
      </c>
      <c r="E108" s="631">
        <f>+P108/1000</f>
        <v>16820</v>
      </c>
      <c r="F108" s="599">
        <v>11052</v>
      </c>
      <c r="G108" s="559">
        <f>+E108-D108</f>
        <v>-1200</v>
      </c>
      <c r="H108" s="587">
        <f>+G108/D108*100</f>
        <v>-6.659267480577137</v>
      </c>
      <c r="I108" s="438"/>
      <c r="J108" s="71"/>
      <c r="K108" s="158"/>
      <c r="L108" s="70"/>
      <c r="M108" s="483" t="s">
        <v>56</v>
      </c>
      <c r="N108" s="483"/>
      <c r="O108" s="483"/>
      <c r="P108" s="71">
        <f>SUM(P109:P110)</f>
        <v>16820000</v>
      </c>
      <c r="Q108" s="59" t="s">
        <v>10</v>
      </c>
    </row>
    <row r="109" spans="1:17" ht="15.75" customHeight="1">
      <c r="A109" s="220"/>
      <c r="B109" s="64"/>
      <c r="C109" s="642"/>
      <c r="D109" s="601"/>
      <c r="E109" s="631"/>
      <c r="F109" s="599"/>
      <c r="G109" s="559">
        <f>+E109-D109</f>
        <v>0</v>
      </c>
      <c r="H109" s="587" t="e">
        <f>+G109/D109*100</f>
        <v>#DIV/0!</v>
      </c>
      <c r="I109" s="19" t="s">
        <v>327</v>
      </c>
      <c r="J109" s="21">
        <v>10000</v>
      </c>
      <c r="K109" s="22" t="s">
        <v>10</v>
      </c>
      <c r="L109" s="23" t="s">
        <v>39</v>
      </c>
      <c r="M109" s="430">
        <v>2</v>
      </c>
      <c r="N109" s="430" t="s">
        <v>24</v>
      </c>
      <c r="O109" s="430" t="s">
        <v>16</v>
      </c>
      <c r="P109" s="21">
        <f>SUM(J109*M109)</f>
        <v>20000</v>
      </c>
      <c r="Q109" s="12" t="s">
        <v>10</v>
      </c>
    </row>
    <row r="110" spans="1:17" ht="15.75" customHeight="1">
      <c r="A110" s="220"/>
      <c r="B110" s="64"/>
      <c r="C110" s="642"/>
      <c r="D110" s="601"/>
      <c r="E110" s="631"/>
      <c r="F110" s="599"/>
      <c r="G110" s="559"/>
      <c r="H110" s="587"/>
      <c r="I110" s="19" t="s">
        <v>388</v>
      </c>
      <c r="J110" s="21">
        <v>1400000</v>
      </c>
      <c r="K110" s="22" t="s">
        <v>10</v>
      </c>
      <c r="L110" s="23" t="s">
        <v>17</v>
      </c>
      <c r="M110" s="430">
        <v>12</v>
      </c>
      <c r="N110" s="430" t="s">
        <v>24</v>
      </c>
      <c r="O110" s="430" t="s">
        <v>16</v>
      </c>
      <c r="P110" s="21">
        <f>SUM(J110*M110)</f>
        <v>16800000</v>
      </c>
      <c r="Q110" s="12" t="s">
        <v>10</v>
      </c>
    </row>
    <row r="111" spans="1:17" ht="15.95" customHeight="1">
      <c r="A111" s="273"/>
      <c r="B111" s="393"/>
      <c r="C111" s="583" t="s">
        <v>122</v>
      </c>
      <c r="D111" s="615">
        <v>23020</v>
      </c>
      <c r="E111" s="628">
        <f>+P111/1000</f>
        <v>23020</v>
      </c>
      <c r="F111" s="599">
        <v>20000</v>
      </c>
      <c r="G111" s="585">
        <f>+E111-D111</f>
        <v>0</v>
      </c>
      <c r="H111" s="596">
        <f>+G111/D111*100</f>
        <v>0</v>
      </c>
      <c r="I111" s="438"/>
      <c r="J111" s="71"/>
      <c r="K111" s="158"/>
      <c r="L111" s="70"/>
      <c r="M111" s="483" t="s">
        <v>56</v>
      </c>
      <c r="N111" s="483"/>
      <c r="O111" s="483"/>
      <c r="P111" s="71">
        <f>SUM(P112:P114)</f>
        <v>23020000</v>
      </c>
      <c r="Q111" s="59" t="s">
        <v>10</v>
      </c>
    </row>
    <row r="112" spans="1:17" ht="15.95" customHeight="1">
      <c r="A112" s="220"/>
      <c r="B112" s="393"/>
      <c r="C112" s="584"/>
      <c r="D112" s="616"/>
      <c r="E112" s="629"/>
      <c r="F112" s="599"/>
      <c r="G112" s="586"/>
      <c r="H112" s="597"/>
      <c r="I112" s="19" t="s">
        <v>140</v>
      </c>
      <c r="J112" s="21">
        <v>10000</v>
      </c>
      <c r="K112" s="22" t="s">
        <v>10</v>
      </c>
      <c r="L112" s="23" t="s">
        <v>17</v>
      </c>
      <c r="M112" s="430">
        <v>2</v>
      </c>
      <c r="N112" s="430" t="s">
        <v>24</v>
      </c>
      <c r="O112" s="24" t="s">
        <v>16</v>
      </c>
      <c r="P112" s="21">
        <f>SUM(J112*M112)</f>
        <v>20000</v>
      </c>
      <c r="Q112" s="12" t="s">
        <v>10</v>
      </c>
    </row>
    <row r="113" spans="1:17" ht="15.95" customHeight="1">
      <c r="A113" s="220"/>
      <c r="B113" s="283"/>
      <c r="C113" s="584"/>
      <c r="D113" s="616"/>
      <c r="E113" s="629"/>
      <c r="F113" s="599"/>
      <c r="G113" s="586"/>
      <c r="H113" s="597"/>
      <c r="I113" s="19" t="s">
        <v>104</v>
      </c>
      <c r="J113" s="21">
        <v>4000000</v>
      </c>
      <c r="K113" s="22" t="s">
        <v>10</v>
      </c>
      <c r="L113" s="23" t="s">
        <v>17</v>
      </c>
      <c r="M113" s="430">
        <v>2</v>
      </c>
      <c r="N113" s="430" t="s">
        <v>24</v>
      </c>
      <c r="O113" s="24" t="s">
        <v>16</v>
      </c>
      <c r="P113" s="21">
        <f>SUM(J113*M113)</f>
        <v>8000000</v>
      </c>
      <c r="Q113" s="12" t="s">
        <v>10</v>
      </c>
    </row>
    <row r="114" spans="1:17" ht="15.95" customHeight="1">
      <c r="A114" s="220"/>
      <c r="B114" s="283"/>
      <c r="C114" s="605"/>
      <c r="D114" s="617"/>
      <c r="E114" s="630"/>
      <c r="F114" s="421"/>
      <c r="G114" s="592"/>
      <c r="H114" s="598"/>
      <c r="I114" s="19" t="s">
        <v>97</v>
      </c>
      <c r="J114" s="21">
        <v>7500000</v>
      </c>
      <c r="K114" s="22" t="s">
        <v>10</v>
      </c>
      <c r="L114" s="23" t="s">
        <v>17</v>
      </c>
      <c r="M114" s="430">
        <v>2</v>
      </c>
      <c r="N114" s="430" t="s">
        <v>24</v>
      </c>
      <c r="O114" s="24" t="s">
        <v>16</v>
      </c>
      <c r="P114" s="21">
        <f>SUM(J114*M114)</f>
        <v>15000000</v>
      </c>
      <c r="Q114" s="12" t="s">
        <v>10</v>
      </c>
    </row>
    <row r="115" spans="1:17" ht="15.95" customHeight="1">
      <c r="A115" s="220"/>
      <c r="B115" s="283"/>
      <c r="C115" s="583" t="s">
        <v>103</v>
      </c>
      <c r="D115" s="615">
        <v>20420</v>
      </c>
      <c r="E115" s="628">
        <f>+P115/1000</f>
        <v>24020</v>
      </c>
      <c r="F115" s="421"/>
      <c r="G115" s="585">
        <f>+E115-D115</f>
        <v>3600</v>
      </c>
      <c r="H115" s="623">
        <f>+G115/D115*100</f>
        <v>17.629774730656219</v>
      </c>
      <c r="I115" s="438"/>
      <c r="J115" s="71"/>
      <c r="K115" s="158"/>
      <c r="L115" s="70"/>
      <c r="M115" s="483" t="s">
        <v>56</v>
      </c>
      <c r="N115" s="483"/>
      <c r="O115" s="483"/>
      <c r="P115" s="71">
        <f>SUM(P116:P117)</f>
        <v>24020000</v>
      </c>
      <c r="Q115" s="59" t="s">
        <v>10</v>
      </c>
    </row>
    <row r="116" spans="1:17" ht="15.95" customHeight="1">
      <c r="A116" s="220"/>
      <c r="B116" s="64"/>
      <c r="C116" s="584"/>
      <c r="D116" s="616"/>
      <c r="E116" s="629"/>
      <c r="F116" s="284">
        <v>16000</v>
      </c>
      <c r="G116" s="586"/>
      <c r="H116" s="624"/>
      <c r="I116" s="19" t="s">
        <v>140</v>
      </c>
      <c r="J116" s="21">
        <v>10000</v>
      </c>
      <c r="K116" s="22" t="s">
        <v>10</v>
      </c>
      <c r="L116" s="23" t="s">
        <v>17</v>
      </c>
      <c r="M116" s="430">
        <v>2</v>
      </c>
      <c r="N116" s="430" t="s">
        <v>24</v>
      </c>
      <c r="O116" s="24" t="s">
        <v>16</v>
      </c>
      <c r="P116" s="21">
        <f>SUM(J116*M116)</f>
        <v>20000</v>
      </c>
      <c r="Q116" s="12" t="s">
        <v>10</v>
      </c>
    </row>
    <row r="117" spans="1:17" ht="15.95" customHeight="1">
      <c r="A117" s="220"/>
      <c r="B117" s="64"/>
      <c r="C117" s="605"/>
      <c r="D117" s="617"/>
      <c r="E117" s="630"/>
      <c r="F117" s="280"/>
      <c r="G117" s="592"/>
      <c r="H117" s="625"/>
      <c r="I117" s="256" t="s">
        <v>104</v>
      </c>
      <c r="J117" s="457">
        <v>6000000</v>
      </c>
      <c r="K117" s="14" t="s">
        <v>10</v>
      </c>
      <c r="L117" s="15" t="s">
        <v>17</v>
      </c>
      <c r="M117" s="16">
        <v>4</v>
      </c>
      <c r="N117" s="16" t="s">
        <v>24</v>
      </c>
      <c r="O117" s="17" t="s">
        <v>16</v>
      </c>
      <c r="P117" s="457">
        <f>SUM(J117*M117)</f>
        <v>24000000</v>
      </c>
      <c r="Q117" s="18" t="s">
        <v>10</v>
      </c>
    </row>
    <row r="118" spans="1:17" ht="15.95" customHeight="1">
      <c r="A118" s="220"/>
      <c r="B118" s="64"/>
      <c r="C118" s="608" t="s">
        <v>133</v>
      </c>
      <c r="D118" s="615">
        <v>18020</v>
      </c>
      <c r="E118" s="628">
        <f>+P118/1000</f>
        <v>12020</v>
      </c>
      <c r="F118" s="576">
        <v>18100</v>
      </c>
      <c r="G118" s="585">
        <f>+E118-D118</f>
        <v>-6000</v>
      </c>
      <c r="H118" s="556">
        <f>+G118/D118*100</f>
        <v>-33.296337402885683</v>
      </c>
      <c r="I118" s="439"/>
      <c r="J118" s="71"/>
      <c r="K118" s="158"/>
      <c r="L118" s="70"/>
      <c r="M118" s="483" t="s">
        <v>56</v>
      </c>
      <c r="N118" s="483"/>
      <c r="O118" s="483"/>
      <c r="P118" s="71">
        <f>SUM(P119:P120)</f>
        <v>12020000</v>
      </c>
      <c r="Q118" s="59" t="s">
        <v>10</v>
      </c>
    </row>
    <row r="119" spans="1:17" ht="15.95" customHeight="1">
      <c r="A119" s="220"/>
      <c r="B119" s="64"/>
      <c r="C119" s="610"/>
      <c r="D119" s="616"/>
      <c r="E119" s="629"/>
      <c r="F119" s="579"/>
      <c r="G119" s="586">
        <f>+E119-D119</f>
        <v>0</v>
      </c>
      <c r="H119" s="557" t="e">
        <f>+G119/D119*100</f>
        <v>#DIV/0!</v>
      </c>
      <c r="I119" s="115" t="s">
        <v>140</v>
      </c>
      <c r="J119" s="21">
        <v>10000</v>
      </c>
      <c r="K119" s="22" t="s">
        <v>10</v>
      </c>
      <c r="L119" s="23" t="s">
        <v>17</v>
      </c>
      <c r="M119" s="430">
        <v>2</v>
      </c>
      <c r="N119" s="430" t="s">
        <v>24</v>
      </c>
      <c r="O119" s="24" t="s">
        <v>16</v>
      </c>
      <c r="P119" s="21">
        <f>SUM(J119*M119)</f>
        <v>20000</v>
      </c>
      <c r="Q119" s="12" t="s">
        <v>10</v>
      </c>
    </row>
    <row r="120" spans="1:17" ht="15.95" customHeight="1">
      <c r="A120" s="220"/>
      <c r="B120" s="93"/>
      <c r="C120" s="609"/>
      <c r="D120" s="617"/>
      <c r="E120" s="630"/>
      <c r="F120" s="577"/>
      <c r="G120" s="592">
        <f>+E120-D120</f>
        <v>0</v>
      </c>
      <c r="H120" s="558" t="e">
        <f>+G120/D120*100</f>
        <v>#DIV/0!</v>
      </c>
      <c r="I120" s="233" t="s">
        <v>143</v>
      </c>
      <c r="J120" s="13">
        <v>3000000</v>
      </c>
      <c r="K120" s="14" t="s">
        <v>10</v>
      </c>
      <c r="L120" s="15" t="s">
        <v>17</v>
      </c>
      <c r="M120" s="16">
        <v>4</v>
      </c>
      <c r="N120" s="16" t="s">
        <v>24</v>
      </c>
      <c r="O120" s="17" t="s">
        <v>16</v>
      </c>
      <c r="P120" s="13">
        <f>SUM(J120*M120)</f>
        <v>12000000</v>
      </c>
      <c r="Q120" s="18" t="s">
        <v>10</v>
      </c>
    </row>
    <row r="121" spans="1:17" ht="20.100000000000001" customHeight="1">
      <c r="A121" s="273" t="s">
        <v>63</v>
      </c>
      <c r="B121" s="618" t="s">
        <v>451</v>
      </c>
      <c r="C121" s="435" t="s">
        <v>40</v>
      </c>
      <c r="D121" s="437">
        <f>SUM(D122:D149)</f>
        <v>217862</v>
      </c>
      <c r="E121" s="437">
        <f>P121/1000</f>
        <v>268261.99994999997</v>
      </c>
      <c r="F121" s="423"/>
      <c r="G121" s="426">
        <f>E121-D121</f>
        <v>50399.999949999969</v>
      </c>
      <c r="H121" s="285">
        <f>G121/D121*100</f>
        <v>23.133910434128012</v>
      </c>
      <c r="I121" s="115"/>
      <c r="J121" s="21"/>
      <c r="K121" s="22"/>
      <c r="L121" s="23"/>
      <c r="M121" s="534"/>
      <c r="N121" s="534"/>
      <c r="O121" s="534"/>
      <c r="P121" s="21">
        <f>SUM(P122,P127,P132,P134,P139,P141,P143,P146)</f>
        <v>268261999.94999999</v>
      </c>
      <c r="Q121" s="18" t="s">
        <v>10</v>
      </c>
    </row>
    <row r="122" spans="1:17" ht="15.95" customHeight="1">
      <c r="A122" s="220"/>
      <c r="B122" s="619"/>
      <c r="C122" s="580" t="s">
        <v>457</v>
      </c>
      <c r="D122" s="615">
        <v>400</v>
      </c>
      <c r="E122" s="628">
        <f>+P122/1000</f>
        <v>300</v>
      </c>
      <c r="F122" s="576">
        <v>0</v>
      </c>
      <c r="G122" s="585">
        <f>+E122-D122</f>
        <v>-100</v>
      </c>
      <c r="H122" s="556">
        <f>G122/D122*100</f>
        <v>-25</v>
      </c>
      <c r="I122" s="439"/>
      <c r="J122" s="71"/>
      <c r="K122" s="158"/>
      <c r="L122" s="70"/>
      <c r="M122" s="483" t="s">
        <v>56</v>
      </c>
      <c r="N122" s="483"/>
      <c r="O122" s="483"/>
      <c r="P122" s="71">
        <f>SUM(P123,P126)</f>
        <v>300000</v>
      </c>
      <c r="Q122" s="59" t="s">
        <v>10</v>
      </c>
    </row>
    <row r="123" spans="1:17" ht="15.95" customHeight="1">
      <c r="A123" s="220"/>
      <c r="B123" s="231"/>
      <c r="C123" s="584"/>
      <c r="D123" s="616"/>
      <c r="E123" s="629"/>
      <c r="F123" s="579"/>
      <c r="G123" s="586"/>
      <c r="H123" s="557"/>
      <c r="I123" s="257" t="s">
        <v>323</v>
      </c>
      <c r="J123" s="21"/>
      <c r="K123" s="22"/>
      <c r="L123" s="23"/>
      <c r="M123" s="430"/>
      <c r="N123" s="430"/>
      <c r="O123" s="24"/>
      <c r="P123" s="21">
        <f>SUM(P124:P125)</f>
        <v>300000</v>
      </c>
      <c r="Q123" s="12" t="s">
        <v>10</v>
      </c>
    </row>
    <row r="124" spans="1:17" ht="15.95" customHeight="1">
      <c r="A124" s="220"/>
      <c r="B124" s="231"/>
      <c r="C124" s="584"/>
      <c r="D124" s="616"/>
      <c r="E124" s="629"/>
      <c r="F124" s="579"/>
      <c r="G124" s="586"/>
      <c r="H124" s="557"/>
      <c r="I124" s="115" t="s">
        <v>313</v>
      </c>
      <c r="J124" s="21">
        <v>200000</v>
      </c>
      <c r="K124" s="22" t="s">
        <v>10</v>
      </c>
      <c r="L124" s="23" t="s">
        <v>17</v>
      </c>
      <c r="M124" s="430">
        <v>1</v>
      </c>
      <c r="N124" s="430" t="s">
        <v>24</v>
      </c>
      <c r="O124" s="24" t="s">
        <v>16</v>
      </c>
      <c r="P124" s="21">
        <f>SUM(J124*M124)</f>
        <v>200000</v>
      </c>
      <c r="Q124" s="12" t="s">
        <v>10</v>
      </c>
    </row>
    <row r="125" spans="1:17" ht="15.95" customHeight="1">
      <c r="A125" s="220"/>
      <c r="B125" s="231"/>
      <c r="C125" s="584"/>
      <c r="D125" s="616"/>
      <c r="E125" s="629"/>
      <c r="F125" s="579"/>
      <c r="G125" s="586"/>
      <c r="H125" s="557"/>
      <c r="I125" s="115" t="s">
        <v>319</v>
      </c>
      <c r="J125" s="21">
        <v>100000</v>
      </c>
      <c r="K125" s="22" t="s">
        <v>10</v>
      </c>
      <c r="L125" s="23" t="s">
        <v>17</v>
      </c>
      <c r="M125" s="430">
        <v>1</v>
      </c>
      <c r="N125" s="430" t="s">
        <v>24</v>
      </c>
      <c r="O125" s="24" t="s">
        <v>16</v>
      </c>
      <c r="P125" s="21">
        <f>SUM(J125*M125)</f>
        <v>100000</v>
      </c>
      <c r="Q125" s="12" t="s">
        <v>10</v>
      </c>
    </row>
    <row r="126" spans="1:17" ht="15.95" customHeight="1">
      <c r="A126" s="220"/>
      <c r="B126" s="286"/>
      <c r="C126" s="584"/>
      <c r="D126" s="616"/>
      <c r="E126" s="629"/>
      <c r="F126" s="579"/>
      <c r="G126" s="586"/>
      <c r="H126" s="557"/>
      <c r="I126" s="115" t="s">
        <v>484</v>
      </c>
      <c r="J126" s="21">
        <v>0</v>
      </c>
      <c r="K126" s="22" t="s">
        <v>10</v>
      </c>
      <c r="L126" s="23" t="s">
        <v>17</v>
      </c>
      <c r="M126" s="430">
        <v>1</v>
      </c>
      <c r="N126" s="430" t="s">
        <v>24</v>
      </c>
      <c r="O126" s="24" t="s">
        <v>16</v>
      </c>
      <c r="P126" s="21">
        <f>SUM(J126*M126)</f>
        <v>0</v>
      </c>
      <c r="Q126" s="12" t="s">
        <v>10</v>
      </c>
    </row>
    <row r="127" spans="1:17" ht="15.95" customHeight="1">
      <c r="A127" s="220"/>
      <c r="B127" s="286"/>
      <c r="C127" s="583" t="s">
        <v>423</v>
      </c>
      <c r="D127" s="615">
        <v>18500</v>
      </c>
      <c r="E127" s="628">
        <f>P127/1000</f>
        <v>18500</v>
      </c>
      <c r="F127" s="421"/>
      <c r="G127" s="585">
        <f>E127-D127</f>
        <v>0</v>
      </c>
      <c r="H127" s="556">
        <f>G127/D127*100</f>
        <v>0</v>
      </c>
      <c r="I127" s="439"/>
      <c r="J127" s="71"/>
      <c r="K127" s="158"/>
      <c r="L127" s="70"/>
      <c r="M127" s="483" t="s">
        <v>424</v>
      </c>
      <c r="N127" s="483"/>
      <c r="O127" s="483"/>
      <c r="P127" s="71">
        <f>SUM(P128:P131)</f>
        <v>18500000</v>
      </c>
      <c r="Q127" s="59" t="s">
        <v>10</v>
      </c>
    </row>
    <row r="128" spans="1:17" ht="15.95" customHeight="1">
      <c r="A128" s="220"/>
      <c r="B128" s="286"/>
      <c r="C128" s="584"/>
      <c r="D128" s="616"/>
      <c r="E128" s="629"/>
      <c r="F128" s="423"/>
      <c r="G128" s="586"/>
      <c r="H128" s="557"/>
      <c r="I128" s="115" t="s">
        <v>425</v>
      </c>
      <c r="J128" s="21">
        <v>3000000</v>
      </c>
      <c r="K128" s="22" t="s">
        <v>10</v>
      </c>
      <c r="L128" s="23" t="s">
        <v>17</v>
      </c>
      <c r="M128" s="430">
        <v>1</v>
      </c>
      <c r="N128" s="430" t="s">
        <v>24</v>
      </c>
      <c r="O128" s="24" t="s">
        <v>16</v>
      </c>
      <c r="P128" s="21">
        <f>SUM(J128*M128)</f>
        <v>3000000</v>
      </c>
      <c r="Q128" s="12" t="s">
        <v>10</v>
      </c>
    </row>
    <row r="129" spans="1:17" ht="15.95" customHeight="1">
      <c r="A129" s="220"/>
      <c r="B129" s="286"/>
      <c r="C129" s="584"/>
      <c r="D129" s="616"/>
      <c r="E129" s="629"/>
      <c r="F129" s="423"/>
      <c r="G129" s="586"/>
      <c r="H129" s="557"/>
      <c r="I129" s="115" t="s">
        <v>426</v>
      </c>
      <c r="J129" s="21">
        <v>7000000</v>
      </c>
      <c r="K129" s="22" t="s">
        <v>10</v>
      </c>
      <c r="L129" s="23" t="s">
        <v>17</v>
      </c>
      <c r="M129" s="430">
        <v>2</v>
      </c>
      <c r="N129" s="430" t="s">
        <v>24</v>
      </c>
      <c r="O129" s="24" t="s">
        <v>16</v>
      </c>
      <c r="P129" s="21">
        <f t="shared" ref="P129:P131" si="6">SUM(J129*M129)</f>
        <v>14000000</v>
      </c>
      <c r="Q129" s="12" t="s">
        <v>10</v>
      </c>
    </row>
    <row r="130" spans="1:17" ht="15.95" customHeight="1">
      <c r="A130" s="220"/>
      <c r="B130" s="286"/>
      <c r="C130" s="584"/>
      <c r="D130" s="616"/>
      <c r="E130" s="629"/>
      <c r="F130" s="423"/>
      <c r="G130" s="586"/>
      <c r="H130" s="557"/>
      <c r="I130" s="115" t="s">
        <v>427</v>
      </c>
      <c r="J130" s="21">
        <v>1000000</v>
      </c>
      <c r="K130" s="22" t="s">
        <v>10</v>
      </c>
      <c r="L130" s="23" t="s">
        <v>17</v>
      </c>
      <c r="M130" s="430">
        <v>1</v>
      </c>
      <c r="N130" s="430" t="s">
        <v>24</v>
      </c>
      <c r="O130" s="24" t="s">
        <v>16</v>
      </c>
      <c r="P130" s="21">
        <f t="shared" si="6"/>
        <v>1000000</v>
      </c>
      <c r="Q130" s="12" t="s">
        <v>10</v>
      </c>
    </row>
    <row r="131" spans="1:17" ht="15.95" customHeight="1">
      <c r="A131" s="220"/>
      <c r="B131" s="286"/>
      <c r="C131" s="605"/>
      <c r="D131" s="617"/>
      <c r="E131" s="630"/>
      <c r="F131" s="422"/>
      <c r="G131" s="592"/>
      <c r="H131" s="557"/>
      <c r="I131" s="233" t="s">
        <v>428</v>
      </c>
      <c r="J131" s="13">
        <v>250000</v>
      </c>
      <c r="K131" s="14" t="s">
        <v>10</v>
      </c>
      <c r="L131" s="15" t="s">
        <v>17</v>
      </c>
      <c r="M131" s="16">
        <v>2</v>
      </c>
      <c r="N131" s="16" t="s">
        <v>24</v>
      </c>
      <c r="O131" s="17" t="s">
        <v>16</v>
      </c>
      <c r="P131" s="13">
        <f t="shared" si="6"/>
        <v>500000</v>
      </c>
      <c r="Q131" s="18" t="s">
        <v>10</v>
      </c>
    </row>
    <row r="132" spans="1:17" ht="15.95" customHeight="1">
      <c r="A132" s="220"/>
      <c r="B132" s="64"/>
      <c r="C132" s="583" t="s">
        <v>174</v>
      </c>
      <c r="D132" s="615">
        <v>100</v>
      </c>
      <c r="E132" s="628">
        <f>+P132/1000</f>
        <v>100</v>
      </c>
      <c r="F132" s="576">
        <v>0</v>
      </c>
      <c r="G132" s="585">
        <f>+E132-D132</f>
        <v>0</v>
      </c>
      <c r="H132" s="596">
        <f>+G132/D132*100</f>
        <v>0</v>
      </c>
      <c r="I132" s="439"/>
      <c r="J132" s="71"/>
      <c r="K132" s="158"/>
      <c r="L132" s="70"/>
      <c r="M132" s="483" t="s">
        <v>56</v>
      </c>
      <c r="N132" s="483"/>
      <c r="O132" s="483"/>
      <c r="P132" s="71">
        <f>SUM(P133)</f>
        <v>100000</v>
      </c>
      <c r="Q132" s="59" t="s">
        <v>10</v>
      </c>
    </row>
    <row r="133" spans="1:17" ht="15.95" customHeight="1">
      <c r="A133" s="220"/>
      <c r="B133" s="64"/>
      <c r="C133" s="605"/>
      <c r="D133" s="617"/>
      <c r="E133" s="630"/>
      <c r="F133" s="577"/>
      <c r="G133" s="592"/>
      <c r="H133" s="598"/>
      <c r="I133" s="233" t="s">
        <v>365</v>
      </c>
      <c r="J133" s="13">
        <v>10000</v>
      </c>
      <c r="K133" s="14" t="s">
        <v>10</v>
      </c>
      <c r="L133" s="15" t="s">
        <v>17</v>
      </c>
      <c r="M133" s="16">
        <v>10</v>
      </c>
      <c r="N133" s="16" t="s">
        <v>24</v>
      </c>
      <c r="O133" s="17" t="s">
        <v>16</v>
      </c>
      <c r="P133" s="13">
        <f>SUM(J133*M133)</f>
        <v>100000</v>
      </c>
      <c r="Q133" s="18" t="s">
        <v>10</v>
      </c>
    </row>
    <row r="134" spans="1:17" ht="15.95" customHeight="1">
      <c r="A134" s="220"/>
      <c r="B134" s="286"/>
      <c r="C134" s="580" t="s">
        <v>429</v>
      </c>
      <c r="D134" s="615">
        <v>23062</v>
      </c>
      <c r="E134" s="628">
        <f>P134/1000</f>
        <v>22761.999949999998</v>
      </c>
      <c r="F134" s="423"/>
      <c r="G134" s="585">
        <f>E134-D134</f>
        <v>-300.00005000000237</v>
      </c>
      <c r="H134" s="596">
        <f>G134/D134*100</f>
        <v>-1.3008414274564319</v>
      </c>
      <c r="I134" s="115"/>
      <c r="J134" s="21"/>
      <c r="K134" s="22"/>
      <c r="L134" s="23"/>
      <c r="M134" s="595" t="s">
        <v>424</v>
      </c>
      <c r="N134" s="595"/>
      <c r="O134" s="595"/>
      <c r="P134" s="21">
        <f>SUM(P135:P138)</f>
        <v>22761999.949999999</v>
      </c>
      <c r="Q134" s="12" t="s">
        <v>10</v>
      </c>
    </row>
    <row r="135" spans="1:17" ht="15.95" customHeight="1">
      <c r="A135" s="220"/>
      <c r="B135" s="286"/>
      <c r="C135" s="581"/>
      <c r="D135" s="616"/>
      <c r="E135" s="629"/>
      <c r="F135" s="423"/>
      <c r="G135" s="586"/>
      <c r="H135" s="597"/>
      <c r="I135" s="115" t="s">
        <v>430</v>
      </c>
      <c r="J135" s="21">
        <v>1129429</v>
      </c>
      <c r="K135" s="22" t="s">
        <v>10</v>
      </c>
      <c r="L135" s="23" t="s">
        <v>17</v>
      </c>
      <c r="M135" s="430">
        <v>7</v>
      </c>
      <c r="N135" s="430" t="s">
        <v>431</v>
      </c>
      <c r="O135" s="24" t="s">
        <v>16</v>
      </c>
      <c r="P135" s="21">
        <f>SUM(J135*M135)-3</f>
        <v>7906000</v>
      </c>
      <c r="Q135" s="12" t="s">
        <v>10</v>
      </c>
    </row>
    <row r="136" spans="1:17" ht="15.95" customHeight="1">
      <c r="A136" s="220"/>
      <c r="B136" s="286"/>
      <c r="C136" s="581"/>
      <c r="D136" s="616"/>
      <c r="E136" s="629"/>
      <c r="F136" s="423"/>
      <c r="G136" s="586"/>
      <c r="H136" s="597"/>
      <c r="I136" s="115" t="s">
        <v>432</v>
      </c>
      <c r="J136" s="21">
        <v>1330000</v>
      </c>
      <c r="K136" s="22" t="s">
        <v>10</v>
      </c>
      <c r="L136" s="23" t="s">
        <v>17</v>
      </c>
      <c r="M136" s="430">
        <v>7</v>
      </c>
      <c r="N136" s="430" t="s">
        <v>431</v>
      </c>
      <c r="O136" s="24" t="s">
        <v>16</v>
      </c>
      <c r="P136" s="21">
        <f>SUM(J136*M136)</f>
        <v>9310000</v>
      </c>
      <c r="Q136" s="12" t="s">
        <v>10</v>
      </c>
    </row>
    <row r="137" spans="1:17" ht="15.95" customHeight="1">
      <c r="A137" s="220"/>
      <c r="B137" s="286"/>
      <c r="C137" s="581"/>
      <c r="D137" s="616"/>
      <c r="E137" s="629"/>
      <c r="F137" s="423"/>
      <c r="G137" s="586"/>
      <c r="H137" s="597"/>
      <c r="I137" s="115" t="s">
        <v>433</v>
      </c>
      <c r="J137" s="21">
        <v>657142.85</v>
      </c>
      <c r="K137" s="22" t="s">
        <v>10</v>
      </c>
      <c r="L137" s="23" t="s">
        <v>17</v>
      </c>
      <c r="M137" s="430">
        <v>7</v>
      </c>
      <c r="N137" s="430" t="s">
        <v>465</v>
      </c>
      <c r="O137" s="24" t="s">
        <v>16</v>
      </c>
      <c r="P137" s="21">
        <f t="shared" ref="P137" si="7">SUM(J137*M137)</f>
        <v>4599999.95</v>
      </c>
      <c r="Q137" s="12" t="s">
        <v>10</v>
      </c>
    </row>
    <row r="138" spans="1:17" ht="15.95" customHeight="1">
      <c r="A138" s="220"/>
      <c r="B138" s="286"/>
      <c r="C138" s="582"/>
      <c r="D138" s="617"/>
      <c r="E138" s="630"/>
      <c r="F138" s="423"/>
      <c r="G138" s="592"/>
      <c r="H138" s="598"/>
      <c r="I138" s="115" t="s">
        <v>434</v>
      </c>
      <c r="J138" s="21">
        <v>946000</v>
      </c>
      <c r="K138" s="22" t="s">
        <v>10</v>
      </c>
      <c r="L138" s="23" t="s">
        <v>17</v>
      </c>
      <c r="M138" s="430">
        <v>1</v>
      </c>
      <c r="N138" s="430" t="s">
        <v>24</v>
      </c>
      <c r="O138" s="24" t="s">
        <v>16</v>
      </c>
      <c r="P138" s="21">
        <f>SUM(J138*M138)</f>
        <v>946000</v>
      </c>
      <c r="Q138" s="12" t="s">
        <v>10</v>
      </c>
    </row>
    <row r="139" spans="1:17" ht="15.95" customHeight="1">
      <c r="A139" s="220"/>
      <c r="B139" s="286"/>
      <c r="C139" s="580" t="s">
        <v>286</v>
      </c>
      <c r="D139" s="615">
        <v>1400</v>
      </c>
      <c r="E139" s="628">
        <f>+P139/1000</f>
        <v>1400</v>
      </c>
      <c r="F139" s="576">
        <v>-1</v>
      </c>
      <c r="G139" s="585">
        <f>+E139-D139</f>
        <v>0</v>
      </c>
      <c r="H139" s="556">
        <f>+G139/D139*100</f>
        <v>0</v>
      </c>
      <c r="I139" s="439"/>
      <c r="J139" s="71"/>
      <c r="K139" s="158"/>
      <c r="L139" s="70"/>
      <c r="M139" s="483" t="s">
        <v>436</v>
      </c>
      <c r="N139" s="483"/>
      <c r="O139" s="483"/>
      <c r="P139" s="71">
        <f>SUM(P140:P140)</f>
        <v>1400000</v>
      </c>
      <c r="Q139" s="59" t="s">
        <v>10</v>
      </c>
    </row>
    <row r="140" spans="1:17" ht="15.95" customHeight="1">
      <c r="A140" s="220"/>
      <c r="B140" s="286"/>
      <c r="C140" s="584"/>
      <c r="D140" s="616"/>
      <c r="E140" s="629"/>
      <c r="F140" s="579"/>
      <c r="G140" s="586"/>
      <c r="H140" s="557"/>
      <c r="I140" s="115" t="s">
        <v>435</v>
      </c>
      <c r="J140" s="21">
        <v>1400000</v>
      </c>
      <c r="K140" s="22" t="s">
        <v>10</v>
      </c>
      <c r="L140" s="23" t="s">
        <v>17</v>
      </c>
      <c r="M140" s="430">
        <v>1</v>
      </c>
      <c r="N140" s="430" t="s">
        <v>24</v>
      </c>
      <c r="O140" s="24" t="s">
        <v>16</v>
      </c>
      <c r="P140" s="21">
        <f>SUM(J140*M140)</f>
        <v>1400000</v>
      </c>
      <c r="Q140" s="12" t="s">
        <v>10</v>
      </c>
    </row>
    <row r="141" spans="1:17" ht="15.95" customHeight="1">
      <c r="A141" s="220"/>
      <c r="B141" s="286"/>
      <c r="C141" s="635" t="s">
        <v>437</v>
      </c>
      <c r="D141" s="601">
        <v>45200</v>
      </c>
      <c r="E141" s="631">
        <f>+P141/1000</f>
        <v>45200</v>
      </c>
      <c r="F141" s="599">
        <v>0</v>
      </c>
      <c r="G141" s="559">
        <f>+E141-D141</f>
        <v>0</v>
      </c>
      <c r="H141" s="556">
        <f>+G141/D141*100</f>
        <v>0</v>
      </c>
      <c r="I141" s="438"/>
      <c r="J141" s="71"/>
      <c r="K141" s="158"/>
      <c r="L141" s="70"/>
      <c r="M141" s="483" t="s">
        <v>56</v>
      </c>
      <c r="N141" s="483"/>
      <c r="O141" s="483"/>
      <c r="P141" s="71">
        <f>SUM(P142:P142)</f>
        <v>45200000</v>
      </c>
      <c r="Q141" s="59" t="s">
        <v>10</v>
      </c>
    </row>
    <row r="142" spans="1:17" ht="15.95" customHeight="1">
      <c r="A142" s="220"/>
      <c r="B142" s="286"/>
      <c r="C142" s="634"/>
      <c r="D142" s="601"/>
      <c r="E142" s="631"/>
      <c r="F142" s="599"/>
      <c r="G142" s="559"/>
      <c r="H142" s="557"/>
      <c r="I142" s="20" t="s">
        <v>439</v>
      </c>
      <c r="J142" s="13">
        <v>1808000</v>
      </c>
      <c r="K142" s="14" t="s">
        <v>10</v>
      </c>
      <c r="L142" s="15" t="s">
        <v>17</v>
      </c>
      <c r="M142" s="16">
        <v>25</v>
      </c>
      <c r="N142" s="16" t="s">
        <v>24</v>
      </c>
      <c r="O142" s="17" t="s">
        <v>16</v>
      </c>
      <c r="P142" s="13">
        <f>SUM(J142*M142)</f>
        <v>45200000</v>
      </c>
      <c r="Q142" s="18" t="s">
        <v>10</v>
      </c>
    </row>
    <row r="143" spans="1:17" ht="15.95" customHeight="1">
      <c r="A143" s="220"/>
      <c r="B143" s="64"/>
      <c r="C143" s="632" t="s">
        <v>438</v>
      </c>
      <c r="D143" s="647">
        <v>54000</v>
      </c>
      <c r="E143" s="648">
        <f>P143/1000</f>
        <v>54000</v>
      </c>
      <c r="F143" s="287"/>
      <c r="G143" s="639">
        <f>E143-D143</f>
        <v>0</v>
      </c>
      <c r="H143" s="596">
        <f>+G143/D143*100</f>
        <v>0</v>
      </c>
      <c r="I143" s="288"/>
      <c r="J143" s="158"/>
      <c r="K143" s="158"/>
      <c r="L143" s="158"/>
      <c r="M143" s="483" t="s">
        <v>436</v>
      </c>
      <c r="N143" s="483"/>
      <c r="O143" s="483"/>
      <c r="P143" s="58">
        <f>SUM(P144:P145)</f>
        <v>54000000</v>
      </c>
      <c r="Q143" s="59" t="s">
        <v>442</v>
      </c>
    </row>
    <row r="144" spans="1:17" ht="15.95" customHeight="1">
      <c r="A144" s="220"/>
      <c r="B144" s="64"/>
      <c r="C144" s="646"/>
      <c r="D144" s="647"/>
      <c r="E144" s="594"/>
      <c r="F144" s="289"/>
      <c r="G144" s="640"/>
      <c r="H144" s="597"/>
      <c r="I144" s="234" t="s">
        <v>440</v>
      </c>
      <c r="J144" s="21">
        <v>5000000</v>
      </c>
      <c r="K144" s="22" t="s">
        <v>10</v>
      </c>
      <c r="L144" s="23" t="s">
        <v>17</v>
      </c>
      <c r="M144" s="430">
        <v>10</v>
      </c>
      <c r="N144" s="430" t="s">
        <v>24</v>
      </c>
      <c r="O144" s="24" t="s">
        <v>16</v>
      </c>
      <c r="P144" s="21">
        <f>SUM(J144*M144)</f>
        <v>50000000</v>
      </c>
      <c r="Q144" s="12" t="s">
        <v>10</v>
      </c>
    </row>
    <row r="145" spans="1:17" ht="15.95" customHeight="1">
      <c r="A145" s="220"/>
      <c r="B145" s="64"/>
      <c r="C145" s="633"/>
      <c r="D145" s="647"/>
      <c r="E145" s="649"/>
      <c r="F145" s="289"/>
      <c r="G145" s="641"/>
      <c r="H145" s="598"/>
      <c r="I145" s="234" t="s">
        <v>441</v>
      </c>
      <c r="J145" s="21">
        <v>4000000</v>
      </c>
      <c r="K145" s="22" t="s">
        <v>10</v>
      </c>
      <c r="L145" s="23" t="s">
        <v>17</v>
      </c>
      <c r="M145" s="430">
        <v>1</v>
      </c>
      <c r="N145" s="430" t="s">
        <v>24</v>
      </c>
      <c r="O145" s="24" t="s">
        <v>16</v>
      </c>
      <c r="P145" s="21">
        <f>SUM(J145*M145)</f>
        <v>4000000</v>
      </c>
      <c r="Q145" s="12" t="s">
        <v>10</v>
      </c>
    </row>
    <row r="146" spans="1:17" ht="15.95" customHeight="1">
      <c r="A146" s="220"/>
      <c r="B146" s="64"/>
      <c r="C146" s="583" t="s">
        <v>127</v>
      </c>
      <c r="D146" s="615">
        <v>75200</v>
      </c>
      <c r="E146" s="628">
        <f>(P146/1000)</f>
        <v>126000</v>
      </c>
      <c r="F146" s="576">
        <v>83961</v>
      </c>
      <c r="G146" s="585">
        <f>E146-D146</f>
        <v>50800</v>
      </c>
      <c r="H146" s="587">
        <f>G146/D146*100</f>
        <v>67.553191489361694</v>
      </c>
      <c r="I146" s="255"/>
      <c r="J146" s="71"/>
      <c r="K146" s="158"/>
      <c r="L146" s="70"/>
      <c r="M146" s="483" t="s">
        <v>56</v>
      </c>
      <c r="N146" s="483"/>
      <c r="O146" s="483"/>
      <c r="P146" s="71">
        <f>SUM(P147:P149)</f>
        <v>126000000</v>
      </c>
      <c r="Q146" s="59" t="s">
        <v>10</v>
      </c>
    </row>
    <row r="147" spans="1:17" ht="15.95" customHeight="1">
      <c r="A147" s="220"/>
      <c r="B147" s="64"/>
      <c r="C147" s="584"/>
      <c r="D147" s="616"/>
      <c r="E147" s="629"/>
      <c r="F147" s="579"/>
      <c r="G147" s="586"/>
      <c r="H147" s="587"/>
      <c r="I147" s="243" t="s">
        <v>264</v>
      </c>
      <c r="J147" s="21">
        <v>88520000</v>
      </c>
      <c r="K147" s="22" t="s">
        <v>10</v>
      </c>
      <c r="L147" s="23" t="s">
        <v>17</v>
      </c>
      <c r="M147" s="430">
        <v>1</v>
      </c>
      <c r="N147" s="430" t="s">
        <v>24</v>
      </c>
      <c r="O147" s="24" t="s">
        <v>16</v>
      </c>
      <c r="P147" s="21">
        <f>SUM(J147*M147)</f>
        <v>88520000</v>
      </c>
      <c r="Q147" s="12" t="s">
        <v>10</v>
      </c>
    </row>
    <row r="148" spans="1:17" ht="15.95" customHeight="1">
      <c r="A148" s="220"/>
      <c r="B148" s="64"/>
      <c r="C148" s="584"/>
      <c r="D148" s="616"/>
      <c r="E148" s="629"/>
      <c r="F148" s="422"/>
      <c r="G148" s="586"/>
      <c r="H148" s="587"/>
      <c r="I148" s="232" t="s">
        <v>4</v>
      </c>
      <c r="J148" s="21">
        <v>16480000</v>
      </c>
      <c r="K148" s="22" t="s">
        <v>10</v>
      </c>
      <c r="L148" s="23" t="s">
        <v>17</v>
      </c>
      <c r="M148" s="430">
        <v>1</v>
      </c>
      <c r="N148" s="430" t="s">
        <v>24</v>
      </c>
      <c r="O148" s="24" t="s">
        <v>36</v>
      </c>
      <c r="P148" s="21">
        <f>J148*M148</f>
        <v>16480000</v>
      </c>
      <c r="Q148" s="12" t="s">
        <v>10</v>
      </c>
    </row>
    <row r="149" spans="1:17" ht="15.95" customHeight="1">
      <c r="A149" s="220"/>
      <c r="B149" s="93"/>
      <c r="C149" s="605"/>
      <c r="D149" s="617"/>
      <c r="E149" s="630"/>
      <c r="F149" s="422"/>
      <c r="G149" s="592"/>
      <c r="H149" s="587"/>
      <c r="I149" s="458" t="s">
        <v>202</v>
      </c>
      <c r="J149" s="13">
        <v>21000000</v>
      </c>
      <c r="K149" s="14" t="s">
        <v>10</v>
      </c>
      <c r="L149" s="15" t="s">
        <v>17</v>
      </c>
      <c r="M149" s="16">
        <v>1</v>
      </c>
      <c r="N149" s="16" t="s">
        <v>24</v>
      </c>
      <c r="O149" s="17" t="s">
        <v>36</v>
      </c>
      <c r="P149" s="13">
        <f>J149*M149</f>
        <v>21000000</v>
      </c>
      <c r="Q149" s="18" t="s">
        <v>10</v>
      </c>
    </row>
    <row r="150" spans="1:17" ht="20.100000000000001" customHeight="1">
      <c r="A150" s="290" t="s">
        <v>63</v>
      </c>
      <c r="B150" s="291" t="s">
        <v>443</v>
      </c>
      <c r="C150" s="406" t="s">
        <v>40</v>
      </c>
      <c r="D150" s="445">
        <f>SUM(D151:D166)</f>
        <v>370260</v>
      </c>
      <c r="E150" s="445">
        <f>SUM(E151:E166)</f>
        <v>370260</v>
      </c>
      <c r="F150" s="431">
        <f>SUM(F151:F157)</f>
        <v>4163</v>
      </c>
      <c r="G150" s="444">
        <f>+E150-D150</f>
        <v>0</v>
      </c>
      <c r="H150" s="429">
        <f>+G150/D150*100</f>
        <v>0</v>
      </c>
      <c r="I150" s="281"/>
      <c r="J150" s="164"/>
      <c r="K150" s="79"/>
      <c r="L150" s="165"/>
      <c r="M150" s="407"/>
      <c r="N150" s="407"/>
      <c r="O150" s="166"/>
      <c r="P150" s="164">
        <f>SUM(P151,P160,P165)</f>
        <v>370260000</v>
      </c>
      <c r="Q150" s="113" t="s">
        <v>10</v>
      </c>
    </row>
    <row r="151" spans="1:17" ht="15.95" customHeight="1">
      <c r="A151" s="220"/>
      <c r="B151" s="275" t="s">
        <v>162</v>
      </c>
      <c r="C151" s="580" t="s">
        <v>489</v>
      </c>
      <c r="D151" s="615">
        <v>19660</v>
      </c>
      <c r="E151" s="628">
        <f>+P151/1000</f>
        <v>19660</v>
      </c>
      <c r="F151" s="576">
        <v>4163</v>
      </c>
      <c r="G151" s="585">
        <f>+E151-D151</f>
        <v>0</v>
      </c>
      <c r="H151" s="596">
        <f>+G151/D151*100</f>
        <v>0</v>
      </c>
      <c r="I151" s="62"/>
      <c r="J151" s="71"/>
      <c r="K151" s="158"/>
      <c r="L151" s="70"/>
      <c r="M151" s="483" t="s">
        <v>56</v>
      </c>
      <c r="N151" s="483"/>
      <c r="O151" s="483"/>
      <c r="P151" s="71">
        <f>SUM(P152,P158,P159)</f>
        <v>19660000</v>
      </c>
      <c r="Q151" s="59" t="s">
        <v>10</v>
      </c>
    </row>
    <row r="152" spans="1:17" ht="15.95" customHeight="1">
      <c r="A152" s="220"/>
      <c r="B152" s="393"/>
      <c r="C152" s="581"/>
      <c r="D152" s="616"/>
      <c r="E152" s="629"/>
      <c r="F152" s="579"/>
      <c r="G152" s="586"/>
      <c r="H152" s="597"/>
      <c r="I152" s="292" t="s">
        <v>199</v>
      </c>
      <c r="J152" s="293"/>
      <c r="K152" s="294"/>
      <c r="L152" s="151"/>
      <c r="M152" s="150"/>
      <c r="N152" s="150"/>
      <c r="O152" s="152"/>
      <c r="P152" s="21">
        <f>SUM(P153:P157)</f>
        <v>16160000</v>
      </c>
      <c r="Q152" s="12" t="s">
        <v>10</v>
      </c>
    </row>
    <row r="153" spans="1:17" ht="15.95" customHeight="1">
      <c r="A153" s="220"/>
      <c r="B153" s="64"/>
      <c r="C153" s="581"/>
      <c r="D153" s="616"/>
      <c r="E153" s="629"/>
      <c r="F153" s="579"/>
      <c r="G153" s="586"/>
      <c r="H153" s="597"/>
      <c r="I153" s="66" t="s">
        <v>282</v>
      </c>
      <c r="J153" s="21">
        <v>100000</v>
      </c>
      <c r="K153" s="22" t="s">
        <v>10</v>
      </c>
      <c r="L153" s="23" t="s">
        <v>17</v>
      </c>
      <c r="M153" s="430">
        <v>2</v>
      </c>
      <c r="N153" s="430" t="s">
        <v>24</v>
      </c>
      <c r="O153" s="24" t="s">
        <v>16</v>
      </c>
      <c r="P153" s="21">
        <f t="shared" ref="P153:P158" si="8">SUM(J153*M153)</f>
        <v>200000</v>
      </c>
      <c r="Q153" s="12" t="s">
        <v>10</v>
      </c>
    </row>
    <row r="154" spans="1:17" ht="15.95" customHeight="1">
      <c r="A154" s="220"/>
      <c r="B154" s="64"/>
      <c r="C154" s="581"/>
      <c r="D154" s="616"/>
      <c r="E154" s="629"/>
      <c r="F154" s="579"/>
      <c r="G154" s="586"/>
      <c r="H154" s="597"/>
      <c r="I154" s="66" t="s">
        <v>274</v>
      </c>
      <c r="J154" s="21">
        <v>15000</v>
      </c>
      <c r="K154" s="22" t="s">
        <v>10</v>
      </c>
      <c r="L154" s="23" t="s">
        <v>17</v>
      </c>
      <c r="M154" s="430">
        <v>60</v>
      </c>
      <c r="N154" s="430" t="s">
        <v>67</v>
      </c>
      <c r="O154" s="24" t="s">
        <v>16</v>
      </c>
      <c r="P154" s="21">
        <f t="shared" si="8"/>
        <v>900000</v>
      </c>
      <c r="Q154" s="12" t="s">
        <v>10</v>
      </c>
    </row>
    <row r="155" spans="1:17" ht="15.95" customHeight="1">
      <c r="A155" s="220"/>
      <c r="B155" s="64"/>
      <c r="C155" s="581"/>
      <c r="D155" s="616"/>
      <c r="E155" s="629"/>
      <c r="F155" s="579"/>
      <c r="G155" s="586"/>
      <c r="H155" s="597"/>
      <c r="I155" s="66" t="s">
        <v>368</v>
      </c>
      <c r="J155" s="21">
        <v>12560000</v>
      </c>
      <c r="K155" s="22" t="s">
        <v>10</v>
      </c>
      <c r="L155" s="23" t="s">
        <v>17</v>
      </c>
      <c r="M155" s="430">
        <v>1</v>
      </c>
      <c r="N155" s="430" t="s">
        <v>24</v>
      </c>
      <c r="O155" s="24" t="s">
        <v>16</v>
      </c>
      <c r="P155" s="21">
        <f t="shared" si="8"/>
        <v>12560000</v>
      </c>
      <c r="Q155" s="12" t="s">
        <v>10</v>
      </c>
    </row>
    <row r="156" spans="1:17" ht="15.95" customHeight="1">
      <c r="A156" s="273"/>
      <c r="B156" s="295"/>
      <c r="C156" s="581"/>
      <c r="D156" s="616"/>
      <c r="E156" s="629"/>
      <c r="F156" s="579"/>
      <c r="G156" s="586"/>
      <c r="H156" s="597"/>
      <c r="I156" s="258" t="s">
        <v>397</v>
      </c>
      <c r="J156" s="21">
        <v>200000</v>
      </c>
      <c r="K156" s="22" t="s">
        <v>10</v>
      </c>
      <c r="L156" s="23" t="s">
        <v>17</v>
      </c>
      <c r="M156" s="430">
        <v>2</v>
      </c>
      <c r="N156" s="430" t="s">
        <v>24</v>
      </c>
      <c r="O156" s="24"/>
      <c r="P156" s="21">
        <f t="shared" si="8"/>
        <v>400000</v>
      </c>
      <c r="Q156" s="12" t="s">
        <v>10</v>
      </c>
    </row>
    <row r="157" spans="1:17" ht="15.95" customHeight="1">
      <c r="A157" s="220"/>
      <c r="B157" s="64"/>
      <c r="C157" s="581"/>
      <c r="D157" s="616"/>
      <c r="E157" s="629"/>
      <c r="F157" s="579"/>
      <c r="G157" s="586"/>
      <c r="H157" s="597"/>
      <c r="I157" s="19" t="s">
        <v>379</v>
      </c>
      <c r="J157" s="21">
        <v>210000</v>
      </c>
      <c r="K157" s="22" t="s">
        <v>10</v>
      </c>
      <c r="L157" s="23" t="s">
        <v>17</v>
      </c>
      <c r="M157" s="430">
        <v>10</v>
      </c>
      <c r="N157" s="430" t="s">
        <v>24</v>
      </c>
      <c r="O157" s="430"/>
      <c r="P157" s="21">
        <f t="shared" si="8"/>
        <v>2100000</v>
      </c>
      <c r="Q157" s="12" t="s">
        <v>10</v>
      </c>
    </row>
    <row r="158" spans="1:17" ht="15.75" customHeight="1">
      <c r="A158" s="220"/>
      <c r="B158" s="64"/>
      <c r="C158" s="581"/>
      <c r="D158" s="616"/>
      <c r="E158" s="629"/>
      <c r="F158" s="423"/>
      <c r="G158" s="586"/>
      <c r="H158" s="597"/>
      <c r="I158" s="296" t="s">
        <v>212</v>
      </c>
      <c r="J158" s="21">
        <v>500000</v>
      </c>
      <c r="K158" s="22" t="s">
        <v>10</v>
      </c>
      <c r="L158" s="23" t="s">
        <v>17</v>
      </c>
      <c r="M158" s="430">
        <v>1</v>
      </c>
      <c r="N158" s="430" t="s">
        <v>24</v>
      </c>
      <c r="O158" s="430"/>
      <c r="P158" s="21">
        <f t="shared" si="8"/>
        <v>500000</v>
      </c>
      <c r="Q158" s="12" t="s">
        <v>10</v>
      </c>
    </row>
    <row r="159" spans="1:17" ht="15.75" customHeight="1">
      <c r="A159" s="297"/>
      <c r="B159" s="64"/>
      <c r="C159" s="582"/>
      <c r="D159" s="617"/>
      <c r="E159" s="630"/>
      <c r="F159" s="423"/>
      <c r="G159" s="592"/>
      <c r="H159" s="598"/>
      <c r="I159" s="296" t="s">
        <v>408</v>
      </c>
      <c r="J159" s="13">
        <v>200000</v>
      </c>
      <c r="K159" s="14" t="s">
        <v>10</v>
      </c>
      <c r="L159" s="15" t="s">
        <v>17</v>
      </c>
      <c r="M159" s="16">
        <v>15</v>
      </c>
      <c r="N159" s="16" t="s">
        <v>24</v>
      </c>
      <c r="O159" s="16"/>
      <c r="P159" s="13">
        <f>SUM(J159*M159)</f>
        <v>3000000</v>
      </c>
      <c r="Q159" s="12" t="s">
        <v>10</v>
      </c>
    </row>
    <row r="160" spans="1:17" ht="15.95" customHeight="1">
      <c r="A160" s="297"/>
      <c r="B160" s="295"/>
      <c r="C160" s="634" t="s">
        <v>259</v>
      </c>
      <c r="D160" s="601">
        <v>200600</v>
      </c>
      <c r="E160" s="631">
        <f>P160/1000</f>
        <v>200600</v>
      </c>
      <c r="F160" s="599">
        <v>80151</v>
      </c>
      <c r="G160" s="559">
        <f>+E160-D160</f>
        <v>0</v>
      </c>
      <c r="H160" s="587">
        <f>+G160/D160*100</f>
        <v>0</v>
      </c>
      <c r="I160" s="62"/>
      <c r="J160" s="71"/>
      <c r="K160" s="158"/>
      <c r="L160" s="70"/>
      <c r="M160" s="483" t="s">
        <v>56</v>
      </c>
      <c r="N160" s="483"/>
      <c r="O160" s="483"/>
      <c r="P160" s="71">
        <f>SUM(P161:P164)</f>
        <v>200600000</v>
      </c>
      <c r="Q160" s="59" t="s">
        <v>10</v>
      </c>
    </row>
    <row r="161" spans="1:17" ht="15.95" customHeight="1">
      <c r="A161" s="220"/>
      <c r="B161" s="295"/>
      <c r="C161" s="634"/>
      <c r="D161" s="601"/>
      <c r="E161" s="631"/>
      <c r="F161" s="599"/>
      <c r="G161" s="559"/>
      <c r="H161" s="587"/>
      <c r="I161" s="298" t="s">
        <v>372</v>
      </c>
      <c r="J161" s="21">
        <v>500000</v>
      </c>
      <c r="K161" s="22" t="s">
        <v>10</v>
      </c>
      <c r="L161" s="23" t="s">
        <v>17</v>
      </c>
      <c r="M161" s="430">
        <v>1</v>
      </c>
      <c r="N161" s="430" t="s">
        <v>24</v>
      </c>
      <c r="O161" s="24" t="s">
        <v>16</v>
      </c>
      <c r="P161" s="21">
        <f>SUM(J161*M161)</f>
        <v>500000</v>
      </c>
      <c r="Q161" s="12" t="s">
        <v>10</v>
      </c>
    </row>
    <row r="162" spans="1:17" ht="15.95" customHeight="1">
      <c r="A162" s="220"/>
      <c r="B162" s="64"/>
      <c r="C162" s="634"/>
      <c r="D162" s="601"/>
      <c r="E162" s="631"/>
      <c r="F162" s="599"/>
      <c r="G162" s="559"/>
      <c r="H162" s="587"/>
      <c r="I162" s="243" t="s">
        <v>352</v>
      </c>
      <c r="J162" s="21">
        <v>100000000</v>
      </c>
      <c r="K162" s="22" t="s">
        <v>10</v>
      </c>
      <c r="L162" s="23" t="s">
        <v>17</v>
      </c>
      <c r="M162" s="430">
        <v>1</v>
      </c>
      <c r="N162" s="430" t="s">
        <v>24</v>
      </c>
      <c r="O162" s="24" t="s">
        <v>16</v>
      </c>
      <c r="P162" s="21">
        <f>SUM(J162*M162)</f>
        <v>100000000</v>
      </c>
      <c r="Q162" s="12" t="s">
        <v>10</v>
      </c>
    </row>
    <row r="163" spans="1:17" ht="15.95" customHeight="1">
      <c r="A163" s="220"/>
      <c r="B163" s="64"/>
      <c r="C163" s="634"/>
      <c r="D163" s="601"/>
      <c r="E163" s="631"/>
      <c r="F163" s="599"/>
      <c r="G163" s="559"/>
      <c r="H163" s="587"/>
      <c r="I163" s="243" t="s">
        <v>341</v>
      </c>
      <c r="J163" s="21">
        <v>10000000</v>
      </c>
      <c r="K163" s="22" t="s">
        <v>10</v>
      </c>
      <c r="L163" s="23" t="s">
        <v>17</v>
      </c>
      <c r="M163" s="430">
        <v>1</v>
      </c>
      <c r="N163" s="430" t="s">
        <v>24</v>
      </c>
      <c r="O163" s="24" t="s">
        <v>16</v>
      </c>
      <c r="P163" s="21">
        <f>SUM(J163*M163)</f>
        <v>10000000</v>
      </c>
      <c r="Q163" s="12" t="s">
        <v>10</v>
      </c>
    </row>
    <row r="164" spans="1:17" ht="15.95" customHeight="1">
      <c r="A164" s="220"/>
      <c r="B164" s="64"/>
      <c r="C164" s="634"/>
      <c r="D164" s="601"/>
      <c r="E164" s="631"/>
      <c r="F164" s="599"/>
      <c r="G164" s="559"/>
      <c r="H164" s="556"/>
      <c r="I164" s="299" t="s">
        <v>222</v>
      </c>
      <c r="J164" s="13">
        <v>90100000</v>
      </c>
      <c r="K164" s="14" t="s">
        <v>10</v>
      </c>
      <c r="L164" s="15" t="s">
        <v>17</v>
      </c>
      <c r="M164" s="16">
        <v>1</v>
      </c>
      <c r="N164" s="16" t="s">
        <v>24</v>
      </c>
      <c r="O164" s="17" t="s">
        <v>16</v>
      </c>
      <c r="P164" s="13">
        <f>SUM(J164*M164)</f>
        <v>90100000</v>
      </c>
      <c r="Q164" s="18" t="s">
        <v>10</v>
      </c>
    </row>
    <row r="165" spans="1:17" ht="15.95" customHeight="1">
      <c r="A165" s="273"/>
      <c r="B165" s="393"/>
      <c r="C165" s="632" t="s">
        <v>344</v>
      </c>
      <c r="D165" s="601">
        <v>150000</v>
      </c>
      <c r="E165" s="631">
        <f>+P165/1000</f>
        <v>150000</v>
      </c>
      <c r="F165" s="431"/>
      <c r="G165" s="638">
        <f>+E165-D165</f>
        <v>0</v>
      </c>
      <c r="H165" s="556">
        <f>+G165/D165*100</f>
        <v>0</v>
      </c>
      <c r="I165" s="439"/>
      <c r="J165" s="71"/>
      <c r="K165" s="158"/>
      <c r="L165" s="70"/>
      <c r="M165" s="483" t="s">
        <v>56</v>
      </c>
      <c r="N165" s="483"/>
      <c r="O165" s="483"/>
      <c r="P165" s="71">
        <f>SUM(P166:P166)</f>
        <v>150000000</v>
      </c>
      <c r="Q165" s="59" t="s">
        <v>10</v>
      </c>
    </row>
    <row r="166" spans="1:17" ht="15.95" customHeight="1">
      <c r="A166" s="290"/>
      <c r="B166" s="393"/>
      <c r="C166" s="633"/>
      <c r="D166" s="601"/>
      <c r="E166" s="631"/>
      <c r="F166" s="431"/>
      <c r="G166" s="638"/>
      <c r="H166" s="557"/>
      <c r="I166" s="115" t="s">
        <v>344</v>
      </c>
      <c r="J166" s="87">
        <v>12500000</v>
      </c>
      <c r="K166" s="121" t="s">
        <v>10</v>
      </c>
      <c r="L166" s="89" t="s">
        <v>17</v>
      </c>
      <c r="M166" s="88">
        <v>12</v>
      </c>
      <c r="N166" s="88" t="s">
        <v>24</v>
      </c>
      <c r="O166" s="90" t="s">
        <v>16</v>
      </c>
      <c r="P166" s="87">
        <f>J166*M166</f>
        <v>150000000</v>
      </c>
      <c r="Q166" s="12" t="s">
        <v>10</v>
      </c>
    </row>
    <row r="167" spans="1:17" ht="20.100000000000001" customHeight="1">
      <c r="A167" s="300"/>
      <c r="B167" s="53" t="s">
        <v>73</v>
      </c>
      <c r="C167" s="434" t="s">
        <v>40</v>
      </c>
      <c r="D167" s="414">
        <f>+D168+D172+D176</f>
        <v>53140</v>
      </c>
      <c r="E167" s="419">
        <f>SUM(E168:E177)</f>
        <v>25700</v>
      </c>
      <c r="F167" s="421" t="e">
        <f>+#REF!+F168+#REF!+#REF!+F176</f>
        <v>#REF!</v>
      </c>
      <c r="G167" s="416">
        <f t="shared" ref="G167:G169" si="9">+E167-D167</f>
        <v>-27440</v>
      </c>
      <c r="H167" s="427">
        <f>+G167/D167*100</f>
        <v>-51.637184794881442</v>
      </c>
      <c r="I167" s="439"/>
      <c r="J167" s="63"/>
      <c r="K167" s="158"/>
      <c r="L167" s="70"/>
      <c r="M167" s="392"/>
      <c r="N167" s="392"/>
      <c r="O167" s="167"/>
      <c r="P167" s="63">
        <f>SUM(P168,P172,P176)</f>
        <v>26000000</v>
      </c>
      <c r="Q167" s="59" t="s">
        <v>10</v>
      </c>
    </row>
    <row r="168" spans="1:17" ht="15.95" customHeight="1">
      <c r="A168" s="220"/>
      <c r="B168" s="64"/>
      <c r="C168" s="636" t="s">
        <v>99</v>
      </c>
      <c r="D168" s="615">
        <v>36140</v>
      </c>
      <c r="E168" s="628">
        <v>8500</v>
      </c>
      <c r="F168" s="576">
        <v>14521</v>
      </c>
      <c r="G168" s="585">
        <f t="shared" si="9"/>
        <v>-27640</v>
      </c>
      <c r="H168" s="556">
        <f>+G168/D168*100</f>
        <v>-76.48035417819591</v>
      </c>
      <c r="I168" s="439"/>
      <c r="J168" s="71"/>
      <c r="K168" s="158"/>
      <c r="L168" s="70"/>
      <c r="M168" s="483" t="s">
        <v>56</v>
      </c>
      <c r="N168" s="483"/>
      <c r="O168" s="483"/>
      <c r="P168" s="71">
        <v>8800000</v>
      </c>
      <c r="Q168" s="59" t="s">
        <v>10</v>
      </c>
    </row>
    <row r="169" spans="1:17" ht="15.95" customHeight="1">
      <c r="A169" s="220"/>
      <c r="B169" s="64"/>
      <c r="C169" s="610"/>
      <c r="D169" s="616"/>
      <c r="E169" s="629"/>
      <c r="F169" s="579"/>
      <c r="G169" s="586">
        <f t="shared" si="9"/>
        <v>0</v>
      </c>
      <c r="H169" s="557" t="e">
        <f>+G169/D169*100</f>
        <v>#DIV/0!</v>
      </c>
      <c r="I169" s="276" t="s">
        <v>467</v>
      </c>
      <c r="J169" s="87">
        <v>2100000</v>
      </c>
      <c r="K169" s="121" t="s">
        <v>10</v>
      </c>
      <c r="L169" s="89" t="s">
        <v>17</v>
      </c>
      <c r="M169" s="88">
        <v>1</v>
      </c>
      <c r="N169" s="430" t="s">
        <v>24</v>
      </c>
      <c r="O169" s="24" t="s">
        <v>16</v>
      </c>
      <c r="P169" s="21">
        <f>SUM(J169*M169)</f>
        <v>2100000</v>
      </c>
      <c r="Q169" s="12" t="s">
        <v>10</v>
      </c>
    </row>
    <row r="170" spans="1:17" ht="15.95" customHeight="1">
      <c r="A170" s="220"/>
      <c r="B170" s="64"/>
      <c r="C170" s="610"/>
      <c r="D170" s="616"/>
      <c r="E170" s="629"/>
      <c r="F170" s="579"/>
      <c r="G170" s="586"/>
      <c r="H170" s="557"/>
      <c r="I170" s="276" t="s">
        <v>468</v>
      </c>
      <c r="J170" s="87">
        <v>4240000</v>
      </c>
      <c r="K170" s="121" t="s">
        <v>10</v>
      </c>
      <c r="L170" s="89" t="s">
        <v>17</v>
      </c>
      <c r="M170" s="88">
        <v>1</v>
      </c>
      <c r="N170" s="430" t="s">
        <v>24</v>
      </c>
      <c r="O170" s="24" t="s">
        <v>16</v>
      </c>
      <c r="P170" s="21">
        <f>SUM(J170*M170)</f>
        <v>4240000</v>
      </c>
      <c r="Q170" s="12" t="s">
        <v>10</v>
      </c>
    </row>
    <row r="171" spans="1:17" ht="15.95" customHeight="1">
      <c r="A171" s="220"/>
      <c r="B171" s="64"/>
      <c r="C171" s="610"/>
      <c r="D171" s="616"/>
      <c r="E171" s="629"/>
      <c r="F171" s="579"/>
      <c r="G171" s="586"/>
      <c r="H171" s="557"/>
      <c r="I171" s="276" t="s">
        <v>469</v>
      </c>
      <c r="J171" s="87">
        <v>2460000</v>
      </c>
      <c r="K171" s="121" t="s">
        <v>10</v>
      </c>
      <c r="L171" s="89" t="s">
        <v>17</v>
      </c>
      <c r="M171" s="88">
        <v>1</v>
      </c>
      <c r="N171" s="430" t="s">
        <v>24</v>
      </c>
      <c r="O171" s="24" t="s">
        <v>16</v>
      </c>
      <c r="P171" s="21">
        <f>SUM(J171*M171)</f>
        <v>2460000</v>
      </c>
      <c r="Q171" s="12" t="s">
        <v>10</v>
      </c>
    </row>
    <row r="172" spans="1:17" ht="15.95" customHeight="1">
      <c r="A172" s="220"/>
      <c r="B172" s="64"/>
      <c r="C172" s="580" t="s">
        <v>447</v>
      </c>
      <c r="D172" s="615">
        <v>17000</v>
      </c>
      <c r="E172" s="628">
        <f>P172/1000</f>
        <v>17000</v>
      </c>
      <c r="F172" s="421"/>
      <c r="G172" s="585">
        <f>E172-D172</f>
        <v>0</v>
      </c>
      <c r="H172" s="556">
        <f>+G172/D172*100</f>
        <v>0</v>
      </c>
      <c r="I172" s="301"/>
      <c r="J172" s="136"/>
      <c r="K172" s="302"/>
      <c r="L172" s="303"/>
      <c r="M172" s="544" t="s">
        <v>436</v>
      </c>
      <c r="N172" s="544"/>
      <c r="O172" s="544"/>
      <c r="P172" s="71">
        <f>SUM(P173:P175)</f>
        <v>17000000</v>
      </c>
      <c r="Q172" s="59" t="s">
        <v>442</v>
      </c>
    </row>
    <row r="173" spans="1:17" ht="15.95" customHeight="1">
      <c r="A173" s="220"/>
      <c r="B173" s="64"/>
      <c r="C173" s="584"/>
      <c r="D173" s="616"/>
      <c r="E173" s="629"/>
      <c r="F173" s="423"/>
      <c r="G173" s="586"/>
      <c r="H173" s="557" t="e">
        <f>+G173/D173*100</f>
        <v>#DIV/0!</v>
      </c>
      <c r="I173" s="276" t="s">
        <v>444</v>
      </c>
      <c r="J173" s="87">
        <v>3500000</v>
      </c>
      <c r="K173" s="121" t="s">
        <v>10</v>
      </c>
      <c r="L173" s="89" t="s">
        <v>17</v>
      </c>
      <c r="M173" s="88">
        <v>2</v>
      </c>
      <c r="N173" s="430" t="s">
        <v>24</v>
      </c>
      <c r="O173" s="24" t="s">
        <v>16</v>
      </c>
      <c r="P173" s="21">
        <f>SUM(J173*M173)</f>
        <v>7000000</v>
      </c>
      <c r="Q173" s="12" t="s">
        <v>10</v>
      </c>
    </row>
    <row r="174" spans="1:17" ht="15.95" customHeight="1">
      <c r="A174" s="220"/>
      <c r="B174" s="64"/>
      <c r="C174" s="584"/>
      <c r="D174" s="616"/>
      <c r="E174" s="629"/>
      <c r="F174" s="423"/>
      <c r="G174" s="586"/>
      <c r="H174" s="557"/>
      <c r="I174" s="276" t="s">
        <v>445</v>
      </c>
      <c r="J174" s="87">
        <v>400000</v>
      </c>
      <c r="K174" s="121" t="s">
        <v>10</v>
      </c>
      <c r="L174" s="89" t="s">
        <v>17</v>
      </c>
      <c r="M174" s="88">
        <v>12</v>
      </c>
      <c r="N174" s="430" t="s">
        <v>24</v>
      </c>
      <c r="O174" s="24" t="s">
        <v>16</v>
      </c>
      <c r="P174" s="21">
        <f>SUM(J174*M174)</f>
        <v>4800000</v>
      </c>
      <c r="Q174" s="12" t="s">
        <v>10</v>
      </c>
    </row>
    <row r="175" spans="1:17" ht="15.95" customHeight="1">
      <c r="A175" s="220"/>
      <c r="B175" s="64"/>
      <c r="C175" s="605"/>
      <c r="D175" s="617"/>
      <c r="E175" s="630"/>
      <c r="F175" s="422"/>
      <c r="G175" s="592"/>
      <c r="H175" s="557"/>
      <c r="I175" s="304" t="s">
        <v>446</v>
      </c>
      <c r="J175" s="87">
        <v>400000</v>
      </c>
      <c r="K175" s="121" t="s">
        <v>10</v>
      </c>
      <c r="L175" s="89" t="s">
        <v>17</v>
      </c>
      <c r="M175" s="88">
        <v>13</v>
      </c>
      <c r="N175" s="430" t="s">
        <v>24</v>
      </c>
      <c r="O175" s="24" t="s">
        <v>16</v>
      </c>
      <c r="P175" s="21">
        <f>SUM(J175*M175)</f>
        <v>5200000</v>
      </c>
      <c r="Q175" s="12" t="s">
        <v>10</v>
      </c>
    </row>
    <row r="176" spans="1:17" ht="15.95" customHeight="1">
      <c r="A176" s="220"/>
      <c r="B176" s="64"/>
      <c r="C176" s="608" t="s">
        <v>450</v>
      </c>
      <c r="D176" s="615">
        <v>0</v>
      </c>
      <c r="E176" s="628">
        <f>+P176/1000</f>
        <v>200</v>
      </c>
      <c r="F176" s="576">
        <v>346</v>
      </c>
      <c r="G176" s="585">
        <f>+E176-D176</f>
        <v>200</v>
      </c>
      <c r="H176" s="556">
        <v>0</v>
      </c>
      <c r="I176" s="439"/>
      <c r="J176" s="71"/>
      <c r="K176" s="158"/>
      <c r="L176" s="70"/>
      <c r="M176" s="483" t="s">
        <v>56</v>
      </c>
      <c r="N176" s="483"/>
      <c r="O176" s="483"/>
      <c r="P176" s="71">
        <f>SUM(P177:P177)</f>
        <v>200000</v>
      </c>
      <c r="Q176" s="59" t="s">
        <v>10</v>
      </c>
    </row>
    <row r="177" spans="1:31" ht="19.5" customHeight="1">
      <c r="A177" s="220"/>
      <c r="B177" s="93"/>
      <c r="C177" s="609"/>
      <c r="D177" s="617"/>
      <c r="E177" s="630"/>
      <c r="F177" s="577"/>
      <c r="G177" s="592"/>
      <c r="H177" s="558"/>
      <c r="I177" s="233" t="s">
        <v>146</v>
      </c>
      <c r="J177" s="13">
        <v>100000</v>
      </c>
      <c r="K177" s="14" t="s">
        <v>10</v>
      </c>
      <c r="L177" s="15" t="s">
        <v>17</v>
      </c>
      <c r="M177" s="16">
        <v>2</v>
      </c>
      <c r="N177" s="16" t="s">
        <v>24</v>
      </c>
      <c r="O177" s="17" t="s">
        <v>16</v>
      </c>
      <c r="P177" s="13">
        <f>SUM(J177*M177)</f>
        <v>200000</v>
      </c>
      <c r="Q177" s="18" t="s">
        <v>10</v>
      </c>
    </row>
    <row r="178" spans="1:31" ht="20.100000000000001" customHeight="1">
      <c r="A178" s="300" t="s">
        <v>485</v>
      </c>
      <c r="B178" s="53" t="s">
        <v>241</v>
      </c>
      <c r="C178" s="434" t="s">
        <v>40</v>
      </c>
      <c r="D178" s="414">
        <f>SUM(D179:D179:D183)</f>
        <v>4900</v>
      </c>
      <c r="E178" s="419">
        <f>SUM(E179:E181)</f>
        <v>5900</v>
      </c>
      <c r="F178" s="421">
        <f>SUM(F179:F188)</f>
        <v>16820</v>
      </c>
      <c r="G178" s="416">
        <f>+E178-D178</f>
        <v>1000</v>
      </c>
      <c r="H178" s="427">
        <f>+G178/D178*100</f>
        <v>20.408163265306122</v>
      </c>
      <c r="I178" s="281"/>
      <c r="J178" s="164"/>
      <c r="K178" s="79"/>
      <c r="L178" s="165"/>
      <c r="M178" s="407"/>
      <c r="N178" s="407"/>
      <c r="O178" s="166"/>
      <c r="P178" s="164">
        <f>SUM(P179,P181)</f>
        <v>5900000</v>
      </c>
      <c r="Q178" s="113" t="s">
        <v>10</v>
      </c>
    </row>
    <row r="179" spans="1:31" ht="15.95" customHeight="1">
      <c r="A179" s="220"/>
      <c r="B179" s="64"/>
      <c r="C179" s="608" t="s">
        <v>221</v>
      </c>
      <c r="D179" s="615">
        <v>2000</v>
      </c>
      <c r="E179" s="628">
        <f>P179/1000</f>
        <v>3000</v>
      </c>
      <c r="F179" s="576">
        <v>300</v>
      </c>
      <c r="G179" s="585">
        <f>+E179-D179</f>
        <v>1000</v>
      </c>
      <c r="H179" s="596">
        <f>G179/D179*100</f>
        <v>50</v>
      </c>
      <c r="I179" s="439"/>
      <c r="J179" s="63"/>
      <c r="K179" s="158"/>
      <c r="L179" s="70"/>
      <c r="M179" s="483" t="s">
        <v>56</v>
      </c>
      <c r="N179" s="483"/>
      <c r="O179" s="483"/>
      <c r="P179" s="63">
        <f>SUM(P180:P180)</f>
        <v>3000000</v>
      </c>
      <c r="Q179" s="59" t="s">
        <v>10</v>
      </c>
    </row>
    <row r="180" spans="1:31" ht="15.95" customHeight="1">
      <c r="A180" s="220"/>
      <c r="B180" s="64"/>
      <c r="C180" s="610"/>
      <c r="D180" s="616"/>
      <c r="E180" s="629"/>
      <c r="F180" s="579"/>
      <c r="G180" s="586"/>
      <c r="H180" s="598"/>
      <c r="I180" s="257" t="s">
        <v>7</v>
      </c>
      <c r="J180" s="21">
        <v>3000000</v>
      </c>
      <c r="K180" s="22" t="s">
        <v>10</v>
      </c>
      <c r="L180" s="23" t="s">
        <v>17</v>
      </c>
      <c r="M180" s="430">
        <v>1</v>
      </c>
      <c r="N180" s="430" t="s">
        <v>13</v>
      </c>
      <c r="O180" s="24" t="s">
        <v>16</v>
      </c>
      <c r="P180" s="21">
        <f>SUM(J180*M180)</f>
        <v>3000000</v>
      </c>
      <c r="Q180" s="12" t="s">
        <v>10</v>
      </c>
    </row>
    <row r="181" spans="1:31" ht="15.95" customHeight="1">
      <c r="A181" s="220"/>
      <c r="B181" s="64"/>
      <c r="C181" s="580" t="s">
        <v>295</v>
      </c>
      <c r="D181" s="615">
        <v>2900</v>
      </c>
      <c r="E181" s="628">
        <f>+P181/1000</f>
        <v>2900</v>
      </c>
      <c r="F181" s="576">
        <v>2900</v>
      </c>
      <c r="G181" s="585">
        <f>+E181-D181</f>
        <v>0</v>
      </c>
      <c r="H181" s="556">
        <f>+G181/D181*100</f>
        <v>0</v>
      </c>
      <c r="I181" s="439"/>
      <c r="J181" s="71"/>
      <c r="K181" s="158"/>
      <c r="L181" s="70"/>
      <c r="M181" s="483" t="s">
        <v>56</v>
      </c>
      <c r="N181" s="483"/>
      <c r="O181" s="483"/>
      <c r="P181" s="71">
        <f>SUM(P182:P183)</f>
        <v>2900000</v>
      </c>
      <c r="Q181" s="59" t="s">
        <v>10</v>
      </c>
    </row>
    <row r="182" spans="1:31" ht="15.95" customHeight="1">
      <c r="A182" s="220"/>
      <c r="B182" s="64"/>
      <c r="C182" s="581"/>
      <c r="D182" s="616"/>
      <c r="E182" s="629"/>
      <c r="F182" s="579"/>
      <c r="G182" s="586">
        <f>+E182-D182</f>
        <v>0</v>
      </c>
      <c r="H182" s="557" t="e">
        <f>+G182/D182*100</f>
        <v>#DIV/0!</v>
      </c>
      <c r="I182" s="115" t="s">
        <v>88</v>
      </c>
      <c r="J182" s="21">
        <v>1300000</v>
      </c>
      <c r="K182" s="22" t="s">
        <v>10</v>
      </c>
      <c r="L182" s="23" t="s">
        <v>17</v>
      </c>
      <c r="M182" s="430">
        <v>1</v>
      </c>
      <c r="N182" s="430" t="s">
        <v>24</v>
      </c>
      <c r="O182" s="24" t="s">
        <v>16</v>
      </c>
      <c r="P182" s="21">
        <f>SUM(J182*M182)</f>
        <v>1300000</v>
      </c>
      <c r="Q182" s="12" t="s">
        <v>10</v>
      </c>
    </row>
    <row r="183" spans="1:31" ht="15.95" customHeight="1">
      <c r="A183" s="220"/>
      <c r="B183" s="93"/>
      <c r="C183" s="582"/>
      <c r="D183" s="617"/>
      <c r="E183" s="630"/>
      <c r="F183" s="577"/>
      <c r="G183" s="592">
        <f>+E183-D183</f>
        <v>0</v>
      </c>
      <c r="H183" s="558" t="e">
        <f>+G183/D183*100</f>
        <v>#DIV/0!</v>
      </c>
      <c r="I183" s="233" t="s">
        <v>417</v>
      </c>
      <c r="J183" s="13">
        <v>800000</v>
      </c>
      <c r="K183" s="14" t="s">
        <v>10</v>
      </c>
      <c r="L183" s="15" t="s">
        <v>17</v>
      </c>
      <c r="M183" s="16">
        <v>2</v>
      </c>
      <c r="N183" s="16" t="s">
        <v>24</v>
      </c>
      <c r="O183" s="17" t="s">
        <v>16</v>
      </c>
      <c r="P183" s="13">
        <f>SUM(J183*M183)</f>
        <v>1600000</v>
      </c>
      <c r="Q183" s="18" t="s">
        <v>10</v>
      </c>
    </row>
    <row r="184" spans="1:31" ht="20.100000000000001" customHeight="1">
      <c r="A184" s="290"/>
      <c r="B184" s="618" t="s">
        <v>237</v>
      </c>
      <c r="C184" s="434" t="s">
        <v>40</v>
      </c>
      <c r="D184" s="436">
        <f>SUM(D185:D188)</f>
        <v>13320</v>
      </c>
      <c r="E184" s="425">
        <f>P184/1000</f>
        <v>20510</v>
      </c>
      <c r="F184" s="421"/>
      <c r="G184" s="425">
        <f>E184-D184</f>
        <v>7190</v>
      </c>
      <c r="H184" s="415">
        <f>G184/D184*100</f>
        <v>53.978978978978972</v>
      </c>
      <c r="I184" s="439"/>
      <c r="J184" s="71"/>
      <c r="K184" s="158"/>
      <c r="L184" s="70"/>
      <c r="M184" s="392"/>
      <c r="N184" s="392"/>
      <c r="O184" s="167"/>
      <c r="P184" s="71">
        <f>P185</f>
        <v>20510000</v>
      </c>
      <c r="Q184" s="59" t="s">
        <v>10</v>
      </c>
    </row>
    <row r="185" spans="1:31" ht="15.95" customHeight="1">
      <c r="A185" s="297"/>
      <c r="B185" s="619"/>
      <c r="C185" s="583" t="s">
        <v>110</v>
      </c>
      <c r="D185" s="615">
        <v>13320</v>
      </c>
      <c r="E185" s="628">
        <f>+P185/1000</f>
        <v>20510</v>
      </c>
      <c r="F185" s="576">
        <v>13620</v>
      </c>
      <c r="G185" s="585">
        <f>+E185-D185</f>
        <v>7190</v>
      </c>
      <c r="H185" s="556">
        <f>+G185/D185*100</f>
        <v>53.978978978978972</v>
      </c>
      <c r="I185" s="439"/>
      <c r="J185" s="71"/>
      <c r="K185" s="158"/>
      <c r="L185" s="70"/>
      <c r="M185" s="483" t="s">
        <v>56</v>
      </c>
      <c r="N185" s="483"/>
      <c r="O185" s="483"/>
      <c r="P185" s="71">
        <f>SUM(P186:P188)</f>
        <v>20510000</v>
      </c>
      <c r="Q185" s="59" t="s">
        <v>10</v>
      </c>
    </row>
    <row r="186" spans="1:31" ht="15.95" customHeight="1">
      <c r="A186" s="297"/>
      <c r="B186" s="64"/>
      <c r="C186" s="584"/>
      <c r="D186" s="616"/>
      <c r="E186" s="629"/>
      <c r="F186" s="579"/>
      <c r="G186" s="586"/>
      <c r="H186" s="557"/>
      <c r="I186" s="459" t="s">
        <v>217</v>
      </c>
      <c r="J186" s="21">
        <v>4580000</v>
      </c>
      <c r="K186" s="22" t="s">
        <v>10</v>
      </c>
      <c r="L186" s="23" t="s">
        <v>17</v>
      </c>
      <c r="M186" s="430">
        <v>3</v>
      </c>
      <c r="N186" s="430" t="s">
        <v>24</v>
      </c>
      <c r="O186" s="24" t="s">
        <v>16</v>
      </c>
      <c r="P186" s="21">
        <f t="shared" ref="P186:P188" si="10">SUM(J186*M186)</f>
        <v>13740000</v>
      </c>
      <c r="Q186" s="12" t="s">
        <v>10</v>
      </c>
      <c r="R186" s="51"/>
      <c r="S186" s="51"/>
      <c r="T186" s="51"/>
      <c r="U186" s="51"/>
      <c r="V186" s="51"/>
      <c r="W186" s="51"/>
      <c r="X186" s="51"/>
      <c r="Y186" s="51"/>
      <c r="Z186" s="51"/>
      <c r="AA186" s="51"/>
      <c r="AB186" s="51"/>
      <c r="AC186" s="51"/>
      <c r="AD186" s="52"/>
      <c r="AE186" s="52"/>
    </row>
    <row r="187" spans="1:31" ht="15.95" customHeight="1">
      <c r="A187" s="297"/>
      <c r="B187" s="64"/>
      <c r="C187" s="584"/>
      <c r="D187" s="616"/>
      <c r="E187" s="629"/>
      <c r="F187" s="579"/>
      <c r="G187" s="586"/>
      <c r="H187" s="557"/>
      <c r="I187" s="115" t="s">
        <v>416</v>
      </c>
      <c r="J187" s="21">
        <v>5800000</v>
      </c>
      <c r="K187" s="22" t="s">
        <v>10</v>
      </c>
      <c r="L187" s="23" t="s">
        <v>17</v>
      </c>
      <c r="M187" s="430">
        <v>1</v>
      </c>
      <c r="N187" s="430" t="s">
        <v>24</v>
      </c>
      <c r="O187" s="24" t="s">
        <v>16</v>
      </c>
      <c r="P187" s="21">
        <f t="shared" si="10"/>
        <v>5800000</v>
      </c>
      <c r="Q187" s="12" t="s">
        <v>10</v>
      </c>
    </row>
    <row r="188" spans="1:31" ht="15.95" customHeight="1">
      <c r="A188" s="297"/>
      <c r="B188" s="64"/>
      <c r="C188" s="584"/>
      <c r="D188" s="616"/>
      <c r="E188" s="629"/>
      <c r="F188" s="579"/>
      <c r="G188" s="586"/>
      <c r="H188" s="557"/>
      <c r="I188" s="115" t="s">
        <v>355</v>
      </c>
      <c r="J188" s="21">
        <v>970000</v>
      </c>
      <c r="K188" s="22" t="s">
        <v>10</v>
      </c>
      <c r="L188" s="23" t="s">
        <v>17</v>
      </c>
      <c r="M188" s="430">
        <v>1</v>
      </c>
      <c r="N188" s="430" t="s">
        <v>24</v>
      </c>
      <c r="O188" s="24" t="s">
        <v>16</v>
      </c>
      <c r="P188" s="21">
        <f t="shared" si="10"/>
        <v>970000</v>
      </c>
      <c r="Q188" s="12" t="s">
        <v>10</v>
      </c>
    </row>
    <row r="189" spans="1:31" ht="20.100000000000001" customHeight="1">
      <c r="A189" s="300" t="s">
        <v>63</v>
      </c>
      <c r="B189" s="53" t="s">
        <v>112</v>
      </c>
      <c r="C189" s="441" t="s">
        <v>40</v>
      </c>
      <c r="D189" s="445">
        <f>SUM(D190:D198)</f>
        <v>13400</v>
      </c>
      <c r="E189" s="442">
        <f>SUM(E190:E198)</f>
        <v>19400</v>
      </c>
      <c r="F189" s="431">
        <f>SUM(F190:F198)</f>
        <v>18973</v>
      </c>
      <c r="G189" s="444">
        <f>+E189-D189</f>
        <v>6000</v>
      </c>
      <c r="H189" s="443">
        <f>+G189/D189*100</f>
        <v>44.776119402985074</v>
      </c>
      <c r="I189" s="271"/>
      <c r="J189" s="164"/>
      <c r="K189" s="79"/>
      <c r="L189" s="165"/>
      <c r="M189" s="407"/>
      <c r="N189" s="407"/>
      <c r="O189" s="166"/>
      <c r="P189" s="305">
        <f>SUM(P190,P196)</f>
        <v>19400000</v>
      </c>
      <c r="Q189" s="113" t="s">
        <v>10</v>
      </c>
    </row>
    <row r="190" spans="1:31" ht="15.95" customHeight="1">
      <c r="A190" s="220"/>
      <c r="B190" s="64"/>
      <c r="C190" s="580" t="s">
        <v>229</v>
      </c>
      <c r="D190" s="615">
        <v>8400</v>
      </c>
      <c r="E190" s="628">
        <f>+P190/1000</f>
        <v>9400</v>
      </c>
      <c r="F190" s="576">
        <v>18973</v>
      </c>
      <c r="G190" s="585">
        <f>+E190-D190</f>
        <v>1000</v>
      </c>
      <c r="H190" s="556">
        <f>+G190/D190*100</f>
        <v>11.904761904761903</v>
      </c>
      <c r="I190" s="439"/>
      <c r="J190" s="71"/>
      <c r="K190" s="158"/>
      <c r="L190" s="70"/>
      <c r="M190" s="483" t="s">
        <v>56</v>
      </c>
      <c r="N190" s="483"/>
      <c r="O190" s="483"/>
      <c r="P190" s="71">
        <f>SUM(P191:P195)</f>
        <v>9400000</v>
      </c>
      <c r="Q190" s="59" t="s">
        <v>10</v>
      </c>
    </row>
    <row r="191" spans="1:31" ht="15.95" customHeight="1">
      <c r="A191" s="220"/>
      <c r="B191" s="64"/>
      <c r="C191" s="581"/>
      <c r="D191" s="616"/>
      <c r="E191" s="629"/>
      <c r="F191" s="579"/>
      <c r="G191" s="586"/>
      <c r="H191" s="557"/>
      <c r="I191" s="115" t="s">
        <v>206</v>
      </c>
      <c r="J191" s="21">
        <v>5000000</v>
      </c>
      <c r="K191" s="22" t="s">
        <v>10</v>
      </c>
      <c r="L191" s="23" t="s">
        <v>17</v>
      </c>
      <c r="M191" s="430">
        <v>1</v>
      </c>
      <c r="N191" s="430" t="s">
        <v>24</v>
      </c>
      <c r="O191" s="430" t="s">
        <v>16</v>
      </c>
      <c r="P191" s="21">
        <f>J191*M191</f>
        <v>5000000</v>
      </c>
      <c r="Q191" s="12" t="s">
        <v>10</v>
      </c>
    </row>
    <row r="192" spans="1:31" ht="15.95" customHeight="1">
      <c r="A192" s="220"/>
      <c r="B192" s="64"/>
      <c r="C192" s="581"/>
      <c r="D192" s="616"/>
      <c r="E192" s="629"/>
      <c r="F192" s="423"/>
      <c r="G192" s="586"/>
      <c r="H192" s="557"/>
      <c r="I192" s="115" t="s">
        <v>393</v>
      </c>
      <c r="J192" s="21">
        <v>560000</v>
      </c>
      <c r="K192" s="22" t="s">
        <v>10</v>
      </c>
      <c r="L192" s="23" t="s">
        <v>17</v>
      </c>
      <c r="M192" s="430">
        <v>1</v>
      </c>
      <c r="N192" s="430" t="s">
        <v>24</v>
      </c>
      <c r="O192" s="430" t="s">
        <v>16</v>
      </c>
      <c r="P192" s="21">
        <f>SUM(J192*M192)</f>
        <v>560000</v>
      </c>
      <c r="Q192" s="12" t="s">
        <v>10</v>
      </c>
    </row>
    <row r="193" spans="1:17" ht="15.95" customHeight="1">
      <c r="A193" s="220"/>
      <c r="B193" s="64"/>
      <c r="C193" s="581"/>
      <c r="D193" s="616"/>
      <c r="E193" s="629"/>
      <c r="F193" s="423"/>
      <c r="G193" s="586"/>
      <c r="H193" s="557"/>
      <c r="I193" s="115" t="s">
        <v>243</v>
      </c>
      <c r="J193" s="21">
        <v>3000000</v>
      </c>
      <c r="K193" s="22" t="s">
        <v>10</v>
      </c>
      <c r="L193" s="23" t="s">
        <v>17</v>
      </c>
      <c r="M193" s="430">
        <v>1</v>
      </c>
      <c r="N193" s="430" t="s">
        <v>24</v>
      </c>
      <c r="O193" s="430" t="s">
        <v>16</v>
      </c>
      <c r="P193" s="21">
        <f>SUM(J193*M193)</f>
        <v>3000000</v>
      </c>
      <c r="Q193" s="12" t="s">
        <v>10</v>
      </c>
    </row>
    <row r="194" spans="1:17" ht="15.95" customHeight="1">
      <c r="A194" s="220"/>
      <c r="B194" s="64"/>
      <c r="C194" s="581"/>
      <c r="D194" s="616"/>
      <c r="E194" s="629"/>
      <c r="F194" s="423"/>
      <c r="G194" s="586"/>
      <c r="H194" s="557"/>
      <c r="I194" s="115" t="s">
        <v>242</v>
      </c>
      <c r="J194" s="21">
        <v>300000</v>
      </c>
      <c r="K194" s="22" t="s">
        <v>10</v>
      </c>
      <c r="L194" s="23" t="s">
        <v>17</v>
      </c>
      <c r="M194" s="430">
        <v>1</v>
      </c>
      <c r="N194" s="430" t="s">
        <v>24</v>
      </c>
      <c r="O194" s="430" t="s">
        <v>16</v>
      </c>
      <c r="P194" s="21">
        <f>SUM(J194*M194)</f>
        <v>300000</v>
      </c>
      <c r="Q194" s="12" t="s">
        <v>10</v>
      </c>
    </row>
    <row r="195" spans="1:17" ht="15.95" customHeight="1">
      <c r="A195" s="220"/>
      <c r="B195" s="64"/>
      <c r="C195" s="582"/>
      <c r="D195" s="617"/>
      <c r="E195" s="630"/>
      <c r="F195" s="423"/>
      <c r="G195" s="592"/>
      <c r="H195" s="558"/>
      <c r="I195" s="306" t="s">
        <v>256</v>
      </c>
      <c r="J195" s="21">
        <v>90000</v>
      </c>
      <c r="K195" s="121" t="s">
        <v>10</v>
      </c>
      <c r="L195" s="89" t="s">
        <v>17</v>
      </c>
      <c r="M195" s="88">
        <v>6</v>
      </c>
      <c r="N195" s="88" t="s">
        <v>24</v>
      </c>
      <c r="O195" s="90" t="s">
        <v>16</v>
      </c>
      <c r="P195" s="87">
        <f>SUM(J195*M195)</f>
        <v>540000</v>
      </c>
      <c r="Q195" s="91" t="s">
        <v>10</v>
      </c>
    </row>
    <row r="196" spans="1:17" ht="15.95" customHeight="1">
      <c r="A196" s="220"/>
      <c r="B196" s="64"/>
      <c r="C196" s="635" t="s">
        <v>71</v>
      </c>
      <c r="D196" s="601">
        <v>5000</v>
      </c>
      <c r="E196" s="637">
        <f>+P196/1000</f>
        <v>10000</v>
      </c>
      <c r="F196" s="578">
        <v>0</v>
      </c>
      <c r="G196" s="559">
        <f>+E196-D196</f>
        <v>5000</v>
      </c>
      <c r="H196" s="587">
        <v>0</v>
      </c>
      <c r="I196" s="439"/>
      <c r="J196" s="136"/>
      <c r="K196" s="302"/>
      <c r="L196" s="303"/>
      <c r="M196" s="544" t="s">
        <v>56</v>
      </c>
      <c r="N196" s="544"/>
      <c r="O196" s="544"/>
      <c r="P196" s="136">
        <f>SUM(P197:P198)</f>
        <v>10000000</v>
      </c>
      <c r="Q196" s="127" t="s">
        <v>10</v>
      </c>
    </row>
    <row r="197" spans="1:17" ht="15.95" customHeight="1">
      <c r="A197" s="220"/>
      <c r="B197" s="64"/>
      <c r="C197" s="635"/>
      <c r="D197" s="601"/>
      <c r="E197" s="637"/>
      <c r="F197" s="578"/>
      <c r="G197" s="559"/>
      <c r="H197" s="587"/>
      <c r="I197" s="137" t="s">
        <v>328</v>
      </c>
      <c r="J197" s="87">
        <v>10000000</v>
      </c>
      <c r="K197" s="121" t="s">
        <v>10</v>
      </c>
      <c r="L197" s="89" t="s">
        <v>17</v>
      </c>
      <c r="M197" s="88">
        <v>1</v>
      </c>
      <c r="N197" s="88" t="s">
        <v>24</v>
      </c>
      <c r="O197" s="90" t="s">
        <v>16</v>
      </c>
      <c r="P197" s="87">
        <f>SUM(J197*M197)</f>
        <v>10000000</v>
      </c>
      <c r="Q197" s="91" t="s">
        <v>10</v>
      </c>
    </row>
    <row r="198" spans="1:17" ht="15.95" customHeight="1">
      <c r="A198" s="220"/>
      <c r="B198" s="64"/>
      <c r="C198" s="635"/>
      <c r="D198" s="601"/>
      <c r="E198" s="637"/>
      <c r="F198" s="578"/>
      <c r="G198" s="559"/>
      <c r="H198" s="587"/>
      <c r="I198" s="307" t="s">
        <v>203</v>
      </c>
      <c r="J198" s="101"/>
      <c r="K198" s="282" t="s">
        <v>10</v>
      </c>
      <c r="L198" s="89" t="s">
        <v>17</v>
      </c>
      <c r="M198" s="88"/>
      <c r="N198" s="88" t="s">
        <v>24</v>
      </c>
      <c r="O198" s="90" t="s">
        <v>16</v>
      </c>
      <c r="P198" s="87">
        <f>SUM(J198*M198)</f>
        <v>0</v>
      </c>
      <c r="Q198" s="91" t="s">
        <v>10</v>
      </c>
    </row>
    <row r="199" spans="1:17" ht="20.100000000000001" customHeight="1">
      <c r="A199" s="220"/>
      <c r="B199" s="308" t="s">
        <v>83</v>
      </c>
      <c r="C199" s="388" t="s">
        <v>40</v>
      </c>
      <c r="D199" s="442">
        <f>SUM(D200:D207)</f>
        <v>63188</v>
      </c>
      <c r="E199" s="442">
        <f>SUM(E200:E207)</f>
        <v>68475</v>
      </c>
      <c r="F199" s="309" t="e">
        <f>SUM(#REF!)</f>
        <v>#REF!</v>
      </c>
      <c r="G199" s="444">
        <f>E199-D199</f>
        <v>5287</v>
      </c>
      <c r="H199" s="443">
        <f>+G199/D199*100</f>
        <v>8.3670950180414003</v>
      </c>
      <c r="I199" s="281"/>
      <c r="J199" s="164"/>
      <c r="K199" s="79"/>
      <c r="L199" s="165"/>
      <c r="M199" s="407"/>
      <c r="N199" s="407"/>
      <c r="O199" s="166"/>
      <c r="P199" s="305">
        <f>SUM(P200,P203)</f>
        <v>68475000</v>
      </c>
      <c r="Q199" s="81" t="s">
        <v>10</v>
      </c>
    </row>
    <row r="200" spans="1:17" ht="15.95" customHeight="1">
      <c r="A200" s="220"/>
      <c r="B200" s="310"/>
      <c r="C200" s="580" t="s">
        <v>98</v>
      </c>
      <c r="D200" s="552">
        <v>26988</v>
      </c>
      <c r="E200" s="572">
        <f>+P200/1000</f>
        <v>30600</v>
      </c>
      <c r="F200" s="576">
        <v>661</v>
      </c>
      <c r="G200" s="585">
        <f>E200-D200</f>
        <v>3612</v>
      </c>
      <c r="H200" s="589">
        <f>G200/D200*100</f>
        <v>13.383726100489108</v>
      </c>
      <c r="I200" s="438"/>
      <c r="J200" s="71"/>
      <c r="K200" s="158"/>
      <c r="L200" s="70"/>
      <c r="M200" s="483" t="s">
        <v>56</v>
      </c>
      <c r="N200" s="483"/>
      <c r="O200" s="483"/>
      <c r="P200" s="71">
        <f>SUM(P201:P202)</f>
        <v>30600000</v>
      </c>
      <c r="Q200" s="59" t="s">
        <v>10</v>
      </c>
    </row>
    <row r="201" spans="1:17" ht="15.95" customHeight="1">
      <c r="A201" s="220"/>
      <c r="B201" s="310"/>
      <c r="C201" s="581"/>
      <c r="D201" s="606"/>
      <c r="E201" s="574"/>
      <c r="F201" s="579"/>
      <c r="G201" s="586"/>
      <c r="H201" s="590"/>
      <c r="I201" s="19" t="s">
        <v>312</v>
      </c>
      <c r="J201" s="21">
        <v>15000000</v>
      </c>
      <c r="K201" s="22" t="s">
        <v>10</v>
      </c>
      <c r="L201" s="23" t="s">
        <v>17</v>
      </c>
      <c r="M201" s="430">
        <v>2</v>
      </c>
      <c r="N201" s="430" t="s">
        <v>24</v>
      </c>
      <c r="O201" s="430" t="s">
        <v>16</v>
      </c>
      <c r="P201" s="21">
        <f>+J201*M201</f>
        <v>30000000</v>
      </c>
      <c r="Q201" s="12" t="s">
        <v>10</v>
      </c>
    </row>
    <row r="202" spans="1:17" ht="15.95" customHeight="1">
      <c r="A202" s="220"/>
      <c r="B202" s="310"/>
      <c r="C202" s="581"/>
      <c r="D202" s="606"/>
      <c r="E202" s="574"/>
      <c r="F202" s="579"/>
      <c r="G202" s="586"/>
      <c r="H202" s="590"/>
      <c r="I202" s="19" t="s">
        <v>257</v>
      </c>
      <c r="J202" s="21">
        <v>300000</v>
      </c>
      <c r="K202" s="22" t="s">
        <v>14</v>
      </c>
      <c r="L202" s="23" t="s">
        <v>17</v>
      </c>
      <c r="M202" s="430">
        <v>2</v>
      </c>
      <c r="N202" s="430" t="s">
        <v>24</v>
      </c>
      <c r="O202" s="430" t="s">
        <v>16</v>
      </c>
      <c r="P202" s="21">
        <f>+J202*M202</f>
        <v>600000</v>
      </c>
      <c r="Q202" s="12" t="s">
        <v>10</v>
      </c>
    </row>
    <row r="203" spans="1:17" ht="15.95" customHeight="1">
      <c r="A203" s="311"/>
      <c r="B203" s="312"/>
      <c r="C203" s="580" t="s">
        <v>358</v>
      </c>
      <c r="D203" s="552">
        <v>36200</v>
      </c>
      <c r="E203" s="572">
        <f>+P203/1000</f>
        <v>37875</v>
      </c>
      <c r="F203" s="576">
        <v>661</v>
      </c>
      <c r="G203" s="559">
        <f>E203-D203</f>
        <v>1675</v>
      </c>
      <c r="H203" s="589">
        <f>G203/D203*100</f>
        <v>4.6270718232044201</v>
      </c>
      <c r="I203" s="124"/>
      <c r="J203" s="136"/>
      <c r="K203" s="302"/>
      <c r="L203" s="303"/>
      <c r="M203" s="544" t="s">
        <v>56</v>
      </c>
      <c r="N203" s="544"/>
      <c r="O203" s="544"/>
      <c r="P203" s="136">
        <f>SUM(P204:P207)</f>
        <v>37875000</v>
      </c>
      <c r="Q203" s="127" t="s">
        <v>10</v>
      </c>
    </row>
    <row r="204" spans="1:17" ht="15.95" customHeight="1">
      <c r="A204" s="220"/>
      <c r="B204" s="310"/>
      <c r="C204" s="581"/>
      <c r="D204" s="606"/>
      <c r="E204" s="574"/>
      <c r="F204" s="579"/>
      <c r="G204" s="559"/>
      <c r="H204" s="590"/>
      <c r="I204" s="243" t="s">
        <v>395</v>
      </c>
      <c r="J204" s="87">
        <v>637500</v>
      </c>
      <c r="K204" s="22" t="s">
        <v>10</v>
      </c>
      <c r="L204" s="23" t="s">
        <v>17</v>
      </c>
      <c r="M204" s="430">
        <v>10</v>
      </c>
      <c r="N204" s="430" t="s">
        <v>14</v>
      </c>
      <c r="O204" s="24" t="s">
        <v>16</v>
      </c>
      <c r="P204" s="87">
        <f>+J204*M204</f>
        <v>6375000</v>
      </c>
      <c r="Q204" s="12" t="s">
        <v>10</v>
      </c>
    </row>
    <row r="205" spans="1:17" ht="15.95" customHeight="1">
      <c r="A205" s="220"/>
      <c r="B205" s="310"/>
      <c r="C205" s="581"/>
      <c r="D205" s="606"/>
      <c r="E205" s="574"/>
      <c r="F205" s="579"/>
      <c r="G205" s="559"/>
      <c r="H205" s="590"/>
      <c r="I205" s="243" t="s">
        <v>96</v>
      </c>
      <c r="J205" s="87">
        <v>70000</v>
      </c>
      <c r="K205" s="22" t="s">
        <v>10</v>
      </c>
      <c r="L205" s="23" t="s">
        <v>17</v>
      </c>
      <c r="M205" s="430">
        <v>350</v>
      </c>
      <c r="N205" s="430" t="s">
        <v>24</v>
      </c>
      <c r="O205" s="24" t="s">
        <v>16</v>
      </c>
      <c r="P205" s="87">
        <f>+J205*M205</f>
        <v>24500000</v>
      </c>
      <c r="Q205" s="12" t="s">
        <v>10</v>
      </c>
    </row>
    <row r="206" spans="1:17" ht="15.95" customHeight="1">
      <c r="A206" s="220"/>
      <c r="B206" s="310"/>
      <c r="C206" s="581"/>
      <c r="D206" s="606"/>
      <c r="E206" s="574"/>
      <c r="F206" s="579"/>
      <c r="G206" s="559"/>
      <c r="H206" s="590"/>
      <c r="I206" s="387" t="s">
        <v>389</v>
      </c>
      <c r="J206" s="87">
        <v>5000000</v>
      </c>
      <c r="K206" s="121" t="s">
        <v>10</v>
      </c>
      <c r="L206" s="89" t="s">
        <v>17</v>
      </c>
      <c r="M206" s="88">
        <v>1</v>
      </c>
      <c r="N206" s="88" t="s">
        <v>24</v>
      </c>
      <c r="O206" s="90" t="s">
        <v>16</v>
      </c>
      <c r="P206" s="87">
        <f>+J206*M206</f>
        <v>5000000</v>
      </c>
      <c r="Q206" s="91" t="s">
        <v>10</v>
      </c>
    </row>
    <row r="207" spans="1:17" ht="15.95" customHeight="1">
      <c r="A207" s="220"/>
      <c r="B207" s="389"/>
      <c r="C207" s="582"/>
      <c r="D207" s="607"/>
      <c r="E207" s="575"/>
      <c r="F207" s="577"/>
      <c r="G207" s="559"/>
      <c r="H207" s="591"/>
      <c r="I207" s="313" t="s">
        <v>477</v>
      </c>
      <c r="J207" s="101">
        <v>2000000</v>
      </c>
      <c r="K207" s="282" t="s">
        <v>10</v>
      </c>
      <c r="L207" s="99" t="s">
        <v>17</v>
      </c>
      <c r="M207" s="98">
        <v>1</v>
      </c>
      <c r="N207" s="98" t="s">
        <v>24</v>
      </c>
      <c r="O207" s="100" t="s">
        <v>16</v>
      </c>
      <c r="P207" s="101">
        <f>+J207*M207</f>
        <v>2000000</v>
      </c>
      <c r="Q207" s="102" t="s">
        <v>10</v>
      </c>
    </row>
    <row r="208" spans="1:17" ht="20.100000000000001" customHeight="1">
      <c r="A208" s="273"/>
      <c r="B208" s="53" t="s">
        <v>137</v>
      </c>
      <c r="C208" s="424" t="s">
        <v>40</v>
      </c>
      <c r="D208" s="432">
        <f>SUM(D209:D219)</f>
        <v>15508</v>
      </c>
      <c r="E208" s="420">
        <f>SUM(E209:E219)</f>
        <v>16688</v>
      </c>
      <c r="F208" s="423">
        <f>SUM(F209:F219)</f>
        <v>16571</v>
      </c>
      <c r="G208" s="417">
        <f>+E208-D208</f>
        <v>1180</v>
      </c>
      <c r="H208" s="428">
        <f>+G208/D208*100</f>
        <v>7.6089760123807064</v>
      </c>
      <c r="I208" s="413"/>
      <c r="J208" s="87"/>
      <c r="K208" s="121"/>
      <c r="L208" s="99"/>
      <c r="M208" s="98"/>
      <c r="N208" s="98"/>
      <c r="O208" s="100"/>
      <c r="P208" s="101">
        <f>SUM(P209,P217)</f>
        <v>16688000</v>
      </c>
      <c r="Q208" s="102" t="s">
        <v>10</v>
      </c>
    </row>
    <row r="209" spans="1:17" ht="15.95" customHeight="1">
      <c r="A209" s="220"/>
      <c r="B209" s="314"/>
      <c r="C209" s="583" t="s">
        <v>109</v>
      </c>
      <c r="D209" s="552">
        <v>11608</v>
      </c>
      <c r="E209" s="572">
        <f>+P209/1000</f>
        <v>12088</v>
      </c>
      <c r="F209" s="576">
        <v>9358</v>
      </c>
      <c r="G209" s="563">
        <f>+E209-D209</f>
        <v>480</v>
      </c>
      <c r="H209" s="589">
        <f>+G209/D209*100</f>
        <v>4.1350792556857341</v>
      </c>
      <c r="I209" s="315"/>
      <c r="J209" s="136"/>
      <c r="K209" s="302"/>
      <c r="L209" s="302"/>
      <c r="M209" s="544" t="s">
        <v>56</v>
      </c>
      <c r="N209" s="544"/>
      <c r="O209" s="544"/>
      <c r="P209" s="316">
        <f>SUM(P210:P216)</f>
        <v>12088000</v>
      </c>
      <c r="Q209" s="127" t="s">
        <v>10</v>
      </c>
    </row>
    <row r="210" spans="1:17" ht="15.95" customHeight="1">
      <c r="A210" s="220"/>
      <c r="B210" s="64"/>
      <c r="C210" s="584"/>
      <c r="D210" s="606"/>
      <c r="E210" s="574"/>
      <c r="F210" s="579"/>
      <c r="G210" s="564"/>
      <c r="H210" s="590"/>
      <c r="I210" s="413" t="s">
        <v>92</v>
      </c>
      <c r="J210" s="87">
        <v>24000</v>
      </c>
      <c r="K210" s="121" t="s">
        <v>10</v>
      </c>
      <c r="L210" s="89" t="s">
        <v>17</v>
      </c>
      <c r="M210" s="88">
        <v>12</v>
      </c>
      <c r="N210" s="88" t="s">
        <v>14</v>
      </c>
      <c r="O210" s="90" t="s">
        <v>16</v>
      </c>
      <c r="P210" s="87">
        <f t="shared" ref="P210:P216" si="11">SUM(J210*M210)</f>
        <v>288000</v>
      </c>
      <c r="Q210" s="91" t="s">
        <v>10</v>
      </c>
    </row>
    <row r="211" spans="1:17" ht="15.95" customHeight="1">
      <c r="A211" s="220"/>
      <c r="B211" s="64"/>
      <c r="C211" s="584"/>
      <c r="D211" s="606"/>
      <c r="E211" s="574"/>
      <c r="F211" s="579"/>
      <c r="G211" s="564"/>
      <c r="H211" s="590"/>
      <c r="I211" s="413" t="s">
        <v>209</v>
      </c>
      <c r="J211" s="87">
        <v>350000</v>
      </c>
      <c r="K211" s="121" t="s">
        <v>10</v>
      </c>
      <c r="L211" s="89" t="s">
        <v>17</v>
      </c>
      <c r="M211" s="88">
        <v>12</v>
      </c>
      <c r="N211" s="88" t="s">
        <v>14</v>
      </c>
      <c r="O211" s="90" t="s">
        <v>16</v>
      </c>
      <c r="P211" s="87">
        <f t="shared" si="11"/>
        <v>4200000</v>
      </c>
      <c r="Q211" s="91" t="s">
        <v>10</v>
      </c>
    </row>
    <row r="212" spans="1:17" ht="15.95" customHeight="1">
      <c r="A212" s="220"/>
      <c r="B212" s="64"/>
      <c r="C212" s="584"/>
      <c r="D212" s="606"/>
      <c r="E212" s="574"/>
      <c r="F212" s="579"/>
      <c r="G212" s="564"/>
      <c r="H212" s="590"/>
      <c r="I212" s="413" t="s">
        <v>391</v>
      </c>
      <c r="J212" s="87">
        <v>100000</v>
      </c>
      <c r="K212" s="121" t="s">
        <v>10</v>
      </c>
      <c r="L212" s="89" t="s">
        <v>17</v>
      </c>
      <c r="M212" s="88">
        <v>12</v>
      </c>
      <c r="N212" s="88" t="s">
        <v>14</v>
      </c>
      <c r="O212" s="90" t="s">
        <v>16</v>
      </c>
      <c r="P212" s="87">
        <f t="shared" si="11"/>
        <v>1200000</v>
      </c>
      <c r="Q212" s="91" t="s">
        <v>10</v>
      </c>
    </row>
    <row r="213" spans="1:17" ht="15.95" customHeight="1">
      <c r="A213" s="220"/>
      <c r="B213" s="64"/>
      <c r="C213" s="584"/>
      <c r="D213" s="606"/>
      <c r="E213" s="574"/>
      <c r="F213" s="579"/>
      <c r="G213" s="564"/>
      <c r="H213" s="590"/>
      <c r="I213" s="413" t="s">
        <v>322</v>
      </c>
      <c r="J213" s="87">
        <v>400000</v>
      </c>
      <c r="K213" s="121" t="s">
        <v>10</v>
      </c>
      <c r="L213" s="89" t="s">
        <v>17</v>
      </c>
      <c r="M213" s="88">
        <v>12</v>
      </c>
      <c r="N213" s="88" t="s">
        <v>14</v>
      </c>
      <c r="O213" s="90" t="s">
        <v>16</v>
      </c>
      <c r="P213" s="87">
        <f t="shared" si="11"/>
        <v>4800000</v>
      </c>
      <c r="Q213" s="91" t="s">
        <v>10</v>
      </c>
    </row>
    <row r="214" spans="1:17" ht="15.95" customHeight="1">
      <c r="A214" s="220"/>
      <c r="B214" s="64"/>
      <c r="C214" s="584"/>
      <c r="D214" s="606"/>
      <c r="E214" s="574"/>
      <c r="F214" s="579"/>
      <c r="G214" s="564"/>
      <c r="H214" s="590"/>
      <c r="I214" s="413" t="s">
        <v>415</v>
      </c>
      <c r="J214" s="87">
        <v>100000</v>
      </c>
      <c r="K214" s="121" t="s">
        <v>10</v>
      </c>
      <c r="L214" s="89" t="s">
        <v>17</v>
      </c>
      <c r="M214" s="88">
        <v>12</v>
      </c>
      <c r="N214" s="88" t="s">
        <v>24</v>
      </c>
      <c r="O214" s="90" t="s">
        <v>16</v>
      </c>
      <c r="P214" s="87">
        <f t="shared" si="11"/>
        <v>1200000</v>
      </c>
      <c r="Q214" s="91" t="s">
        <v>10</v>
      </c>
    </row>
    <row r="215" spans="1:17" ht="15.95" customHeight="1">
      <c r="A215" s="220"/>
      <c r="B215" s="64"/>
      <c r="C215" s="584"/>
      <c r="D215" s="606"/>
      <c r="E215" s="574"/>
      <c r="F215" s="423"/>
      <c r="G215" s="564"/>
      <c r="H215" s="590"/>
      <c r="I215" s="413" t="s">
        <v>248</v>
      </c>
      <c r="J215" s="87">
        <v>400000</v>
      </c>
      <c r="K215" s="121" t="s">
        <v>10</v>
      </c>
      <c r="L215" s="89" t="s">
        <v>17</v>
      </c>
      <c r="M215" s="88">
        <v>1</v>
      </c>
      <c r="N215" s="88" t="s">
        <v>24</v>
      </c>
      <c r="O215" s="90" t="s">
        <v>16</v>
      </c>
      <c r="P215" s="87">
        <f>J215*M215</f>
        <v>400000</v>
      </c>
      <c r="Q215" s="91" t="s">
        <v>10</v>
      </c>
    </row>
    <row r="216" spans="1:17" ht="15.95" customHeight="1">
      <c r="A216" s="220"/>
      <c r="B216" s="64"/>
      <c r="C216" s="605"/>
      <c r="D216" s="607"/>
      <c r="E216" s="575"/>
      <c r="F216" s="423"/>
      <c r="G216" s="565"/>
      <c r="H216" s="591"/>
      <c r="I216" s="413" t="s">
        <v>236</v>
      </c>
      <c r="J216" s="87"/>
      <c r="K216" s="121" t="s">
        <v>10</v>
      </c>
      <c r="L216" s="89" t="s">
        <v>17</v>
      </c>
      <c r="M216" s="88"/>
      <c r="N216" s="88" t="s">
        <v>24</v>
      </c>
      <c r="O216" s="90" t="s">
        <v>16</v>
      </c>
      <c r="P216" s="87">
        <f t="shared" si="11"/>
        <v>0</v>
      </c>
      <c r="Q216" s="91" t="s">
        <v>10</v>
      </c>
    </row>
    <row r="217" spans="1:17" ht="15.95" customHeight="1">
      <c r="A217" s="220"/>
      <c r="B217" s="64"/>
      <c r="C217" s="583" t="s">
        <v>136</v>
      </c>
      <c r="D217" s="552">
        <v>3900</v>
      </c>
      <c r="E217" s="572">
        <f>+P217/1000</f>
        <v>4600</v>
      </c>
      <c r="F217" s="576">
        <v>7213</v>
      </c>
      <c r="G217" s="563">
        <f>+E217-D217</f>
        <v>700</v>
      </c>
      <c r="H217" s="589"/>
      <c r="I217" s="315"/>
      <c r="J217" s="136"/>
      <c r="K217" s="302"/>
      <c r="L217" s="303"/>
      <c r="M217" s="544" t="s">
        <v>56</v>
      </c>
      <c r="N217" s="544"/>
      <c r="O217" s="544"/>
      <c r="P217" s="316">
        <f>SUM(P218:P219)</f>
        <v>4600000</v>
      </c>
      <c r="Q217" s="127" t="s">
        <v>10</v>
      </c>
    </row>
    <row r="218" spans="1:17" ht="15.95" customHeight="1">
      <c r="A218" s="220"/>
      <c r="B218" s="64"/>
      <c r="C218" s="584"/>
      <c r="D218" s="657"/>
      <c r="E218" s="573"/>
      <c r="F218" s="579"/>
      <c r="G218" s="594"/>
      <c r="H218" s="593"/>
      <c r="I218" s="317" t="s">
        <v>195</v>
      </c>
      <c r="J218" s="87">
        <v>300000</v>
      </c>
      <c r="K218" s="121" t="s">
        <v>10</v>
      </c>
      <c r="L218" s="89" t="s">
        <v>17</v>
      </c>
      <c r="M218" s="88">
        <v>12</v>
      </c>
      <c r="N218" s="88" t="s">
        <v>24</v>
      </c>
      <c r="O218" s="90"/>
      <c r="P218" s="87">
        <f>SUM(J218*M218)</f>
        <v>3600000</v>
      </c>
      <c r="Q218" s="91" t="s">
        <v>10</v>
      </c>
    </row>
    <row r="219" spans="1:17" ht="15.95" customHeight="1">
      <c r="A219" s="220"/>
      <c r="B219" s="64"/>
      <c r="C219" s="584"/>
      <c r="D219" s="657"/>
      <c r="E219" s="573"/>
      <c r="F219" s="579"/>
      <c r="G219" s="594"/>
      <c r="H219" s="593"/>
      <c r="I219" s="413" t="s">
        <v>230</v>
      </c>
      <c r="J219" s="87">
        <v>1000000</v>
      </c>
      <c r="K219" s="121" t="s">
        <v>10</v>
      </c>
      <c r="L219" s="89" t="s">
        <v>17</v>
      </c>
      <c r="M219" s="88">
        <v>1</v>
      </c>
      <c r="N219" s="88" t="s">
        <v>24</v>
      </c>
      <c r="O219" s="90" t="s">
        <v>16</v>
      </c>
      <c r="P219" s="87">
        <f>SUM(J219*M219)</f>
        <v>1000000</v>
      </c>
      <c r="Q219" s="91" t="s">
        <v>10</v>
      </c>
    </row>
    <row r="220" spans="1:17" ht="18" customHeight="1">
      <c r="A220" s="41" t="s">
        <v>63</v>
      </c>
      <c r="B220" s="53" t="s">
        <v>91</v>
      </c>
      <c r="C220" s="440" t="s">
        <v>40</v>
      </c>
      <c r="D220" s="445">
        <f>SUM(D221:D222)</f>
        <v>46000</v>
      </c>
      <c r="E220" s="442">
        <f>SUM(E221:E222)</f>
        <v>46000</v>
      </c>
      <c r="F220" s="431">
        <f>SUM(F221:F222)</f>
        <v>2500</v>
      </c>
      <c r="G220" s="444">
        <f>+E220-D220</f>
        <v>0</v>
      </c>
      <c r="H220" s="443">
        <f>+G220/D220*100</f>
        <v>0</v>
      </c>
      <c r="I220" s="281"/>
      <c r="J220" s="164"/>
      <c r="K220" s="79"/>
      <c r="L220" s="165"/>
      <c r="M220" s="407"/>
      <c r="N220" s="407"/>
      <c r="O220" s="166"/>
      <c r="P220" s="164">
        <f>P221</f>
        <v>46000000</v>
      </c>
      <c r="Q220" s="113" t="s">
        <v>10</v>
      </c>
    </row>
    <row r="221" spans="1:17" ht="18" customHeight="1">
      <c r="A221" s="60"/>
      <c r="B221" s="394" t="s">
        <v>63</v>
      </c>
      <c r="C221" s="580" t="s">
        <v>353</v>
      </c>
      <c r="D221" s="552">
        <v>46000</v>
      </c>
      <c r="E221" s="572">
        <f>+P221/1000</f>
        <v>46000</v>
      </c>
      <c r="F221" s="576">
        <v>2500</v>
      </c>
      <c r="G221" s="563">
        <f>+E221-D221</f>
        <v>0</v>
      </c>
      <c r="H221" s="566">
        <f>+G221/D221*100</f>
        <v>0</v>
      </c>
      <c r="I221" s="626"/>
      <c r="J221" s="627"/>
      <c r="K221" s="158"/>
      <c r="L221" s="392"/>
      <c r="M221" s="483" t="s">
        <v>56</v>
      </c>
      <c r="N221" s="483"/>
      <c r="O221" s="483"/>
      <c r="P221" s="63">
        <f>SUM(P222:P223)</f>
        <v>46000000</v>
      </c>
      <c r="Q221" s="59" t="s">
        <v>10</v>
      </c>
    </row>
    <row r="222" spans="1:17" ht="18" customHeight="1">
      <c r="A222" s="60"/>
      <c r="B222" s="391"/>
      <c r="C222" s="581"/>
      <c r="D222" s="606"/>
      <c r="E222" s="574"/>
      <c r="F222" s="577"/>
      <c r="G222" s="564"/>
      <c r="H222" s="567"/>
      <c r="I222" s="19" t="s">
        <v>100</v>
      </c>
      <c r="J222" s="72">
        <v>10000000</v>
      </c>
      <c r="K222" s="22" t="s">
        <v>10</v>
      </c>
      <c r="L222" s="23" t="s">
        <v>17</v>
      </c>
      <c r="M222" s="430">
        <v>1</v>
      </c>
      <c r="N222" s="430" t="s">
        <v>24</v>
      </c>
      <c r="O222" s="24" t="s">
        <v>16</v>
      </c>
      <c r="P222" s="72">
        <f>SUM(J222*M222)</f>
        <v>10000000</v>
      </c>
      <c r="Q222" s="12" t="s">
        <v>10</v>
      </c>
    </row>
    <row r="223" spans="1:17" ht="18" customHeight="1">
      <c r="A223" s="92"/>
      <c r="B223" s="396"/>
      <c r="C223" s="582"/>
      <c r="D223" s="607"/>
      <c r="E223" s="575"/>
      <c r="F223" s="423"/>
      <c r="G223" s="565"/>
      <c r="H223" s="568"/>
      <c r="I223" s="256" t="s">
        <v>348</v>
      </c>
      <c r="J223" s="72">
        <v>18000000</v>
      </c>
      <c r="K223" s="22" t="s">
        <v>10</v>
      </c>
      <c r="L223" s="23" t="s">
        <v>17</v>
      </c>
      <c r="M223" s="430">
        <v>2</v>
      </c>
      <c r="N223" s="430" t="s">
        <v>24</v>
      </c>
      <c r="O223" s="24" t="s">
        <v>16</v>
      </c>
      <c r="P223" s="72">
        <f>SUM(J223*M223)</f>
        <v>36000000</v>
      </c>
      <c r="Q223" s="12" t="s">
        <v>10</v>
      </c>
    </row>
    <row r="224" spans="1:17" ht="20.100000000000001" customHeight="1">
      <c r="A224" s="73" t="s">
        <v>34</v>
      </c>
      <c r="B224" s="509" t="s">
        <v>23</v>
      </c>
      <c r="C224" s="650"/>
      <c r="D224" s="238">
        <f>+D225</f>
        <v>5000</v>
      </c>
      <c r="E224" s="238">
        <f>+E225</f>
        <v>35000</v>
      </c>
      <c r="F224" s="239"/>
      <c r="G224" s="240">
        <f>+E224-D224</f>
        <v>30000</v>
      </c>
      <c r="H224" s="318">
        <f>+G224/D224*100</f>
        <v>600</v>
      </c>
      <c r="I224" s="439"/>
      <c r="J224" s="63"/>
      <c r="K224" s="158"/>
      <c r="L224" s="70"/>
      <c r="M224" s="392"/>
      <c r="N224" s="392"/>
      <c r="O224" s="167"/>
      <c r="P224" s="245">
        <f>P225</f>
        <v>35000000</v>
      </c>
      <c r="Q224" s="172" t="s">
        <v>10</v>
      </c>
    </row>
    <row r="225" spans="1:17" ht="15.95" customHeight="1">
      <c r="A225" s="60"/>
      <c r="B225" s="236" t="s">
        <v>34</v>
      </c>
      <c r="C225" s="583" t="s">
        <v>34</v>
      </c>
      <c r="D225" s="552">
        <v>5000</v>
      </c>
      <c r="E225" s="572">
        <f>+P225/1000</f>
        <v>35000</v>
      </c>
      <c r="F225" s="421"/>
      <c r="G225" s="563">
        <f>+E225-D225</f>
        <v>30000</v>
      </c>
      <c r="H225" s="566">
        <f>+G225/D225*100</f>
        <v>600</v>
      </c>
      <c r="I225" s="438"/>
      <c r="J225" s="71"/>
      <c r="K225" s="158"/>
      <c r="L225" s="70"/>
      <c r="M225" s="483" t="s">
        <v>56</v>
      </c>
      <c r="N225" s="483"/>
      <c r="O225" s="483"/>
      <c r="P225" s="63">
        <f>SUM(P226:P226)</f>
        <v>35000000</v>
      </c>
      <c r="Q225" s="59" t="s">
        <v>10</v>
      </c>
    </row>
    <row r="226" spans="1:17" ht="15.95" customHeight="1">
      <c r="A226" s="60"/>
      <c r="B226" s="391"/>
      <c r="C226" s="584"/>
      <c r="D226" s="606"/>
      <c r="E226" s="574"/>
      <c r="F226" s="423"/>
      <c r="G226" s="564"/>
      <c r="H226" s="567"/>
      <c r="I226" s="19" t="s">
        <v>359</v>
      </c>
      <c r="J226" s="21">
        <v>17500000</v>
      </c>
      <c r="K226" s="22" t="s">
        <v>10</v>
      </c>
      <c r="L226" s="23" t="s">
        <v>17</v>
      </c>
      <c r="M226" s="430">
        <v>2</v>
      </c>
      <c r="N226" s="430" t="s">
        <v>24</v>
      </c>
      <c r="O226" s="24" t="s">
        <v>16</v>
      </c>
      <c r="P226" s="84">
        <f>+J226*M226</f>
        <v>35000000</v>
      </c>
      <c r="Q226" s="12" t="s">
        <v>10</v>
      </c>
    </row>
    <row r="227" spans="1:17" ht="21.75" customHeight="1">
      <c r="A227" s="319" t="s">
        <v>52</v>
      </c>
      <c r="B227" s="508" t="s">
        <v>23</v>
      </c>
      <c r="C227" s="509"/>
      <c r="D227" s="320">
        <f>SUM(D228:D324)</f>
        <v>1413800</v>
      </c>
      <c r="E227" s="320">
        <f t="shared" ref="E227:E247" si="12">P227/1000</f>
        <v>1413800</v>
      </c>
      <c r="F227" s="321" t="e">
        <f>SUM(F228:F236,F240:F323)</f>
        <v>#VALUE!</v>
      </c>
      <c r="G227" s="322">
        <f>+E227-D227</f>
        <v>0</v>
      </c>
      <c r="H227" s="318">
        <f t="shared" ref="H227:H239" si="13">+G227/D227*100</f>
        <v>0</v>
      </c>
      <c r="I227" s="271"/>
      <c r="J227" s="164"/>
      <c r="K227" s="79"/>
      <c r="L227" s="407"/>
      <c r="M227" s="407"/>
      <c r="N227" s="407"/>
      <c r="O227" s="407"/>
      <c r="P227" s="164">
        <f>SUM(P228:P324)</f>
        <v>1413800000</v>
      </c>
      <c r="Q227" s="113" t="s">
        <v>10</v>
      </c>
    </row>
    <row r="228" spans="1:17" ht="17.45" customHeight="1">
      <c r="A228" s="220"/>
      <c r="B228" s="393" t="s">
        <v>52</v>
      </c>
      <c r="C228" s="323" t="s">
        <v>172</v>
      </c>
      <c r="D228" s="324">
        <v>43000</v>
      </c>
      <c r="E228" s="445">
        <f t="shared" si="12"/>
        <v>43000</v>
      </c>
      <c r="F228" s="325"/>
      <c r="G228" s="444">
        <f t="shared" ref="G228:G236" si="14">E228-D228</f>
        <v>0</v>
      </c>
      <c r="H228" s="443">
        <f t="shared" si="13"/>
        <v>0</v>
      </c>
      <c r="I228" s="326" t="s">
        <v>72</v>
      </c>
      <c r="J228" s="63">
        <v>10750000</v>
      </c>
      <c r="K228" s="327" t="s">
        <v>10</v>
      </c>
      <c r="L228" s="328" t="s">
        <v>17</v>
      </c>
      <c r="M228" s="329">
        <v>4</v>
      </c>
      <c r="N228" s="329" t="s">
        <v>24</v>
      </c>
      <c r="O228" s="330" t="s">
        <v>16</v>
      </c>
      <c r="P228" s="63">
        <v>43000000</v>
      </c>
      <c r="Q228" s="331" t="s">
        <v>10</v>
      </c>
    </row>
    <row r="229" spans="1:17" ht="17.45" customHeight="1">
      <c r="A229" s="220"/>
      <c r="B229" s="393"/>
      <c r="C229" s="332" t="s">
        <v>290</v>
      </c>
      <c r="D229" s="324">
        <v>40000</v>
      </c>
      <c r="E229" s="445">
        <f t="shared" si="12"/>
        <v>40000</v>
      </c>
      <c r="F229" s="325"/>
      <c r="G229" s="444">
        <f t="shared" si="14"/>
        <v>0</v>
      </c>
      <c r="H229" s="443">
        <f t="shared" si="13"/>
        <v>0</v>
      </c>
      <c r="I229" s="326" t="s">
        <v>72</v>
      </c>
      <c r="J229" s="72">
        <v>10000000</v>
      </c>
      <c r="K229" s="333" t="s">
        <v>10</v>
      </c>
      <c r="L229" s="334" t="s">
        <v>17</v>
      </c>
      <c r="M229" s="335">
        <v>4</v>
      </c>
      <c r="N229" s="335" t="s">
        <v>24</v>
      </c>
      <c r="O229" s="336" t="s">
        <v>16</v>
      </c>
      <c r="P229" s="72">
        <v>40000000</v>
      </c>
      <c r="Q229" s="337" t="s">
        <v>10</v>
      </c>
    </row>
    <row r="230" spans="1:17" ht="17.45" customHeight="1">
      <c r="A230" s="220"/>
      <c r="B230" s="393"/>
      <c r="C230" s="323" t="s">
        <v>210</v>
      </c>
      <c r="D230" s="445">
        <v>50000</v>
      </c>
      <c r="E230" s="445">
        <f t="shared" si="12"/>
        <v>50000</v>
      </c>
      <c r="F230" s="325"/>
      <c r="G230" s="444">
        <f t="shared" si="14"/>
        <v>0</v>
      </c>
      <c r="H230" s="443">
        <f t="shared" si="13"/>
        <v>0</v>
      </c>
      <c r="I230" s="326" t="s">
        <v>72</v>
      </c>
      <c r="J230" s="72">
        <v>12500000</v>
      </c>
      <c r="K230" s="333" t="s">
        <v>10</v>
      </c>
      <c r="L230" s="334" t="s">
        <v>17</v>
      </c>
      <c r="M230" s="335">
        <v>4</v>
      </c>
      <c r="N230" s="335" t="s">
        <v>24</v>
      </c>
      <c r="O230" s="336" t="s">
        <v>16</v>
      </c>
      <c r="P230" s="72">
        <v>50000000</v>
      </c>
      <c r="Q230" s="337" t="s">
        <v>10</v>
      </c>
    </row>
    <row r="231" spans="1:17" ht="17.45" customHeight="1">
      <c r="A231" s="220"/>
      <c r="B231" s="64"/>
      <c r="C231" s="323" t="s">
        <v>193</v>
      </c>
      <c r="D231" s="324">
        <v>48000</v>
      </c>
      <c r="E231" s="445">
        <f t="shared" si="12"/>
        <v>48000</v>
      </c>
      <c r="F231" s="325"/>
      <c r="G231" s="444">
        <f t="shared" si="14"/>
        <v>0</v>
      </c>
      <c r="H231" s="443">
        <f t="shared" si="13"/>
        <v>0</v>
      </c>
      <c r="I231" s="326" t="s">
        <v>72</v>
      </c>
      <c r="J231" s="72">
        <v>12000000</v>
      </c>
      <c r="K231" s="333" t="s">
        <v>10</v>
      </c>
      <c r="L231" s="334" t="s">
        <v>17</v>
      </c>
      <c r="M231" s="335">
        <v>4</v>
      </c>
      <c r="N231" s="335" t="s">
        <v>24</v>
      </c>
      <c r="O231" s="336" t="s">
        <v>16</v>
      </c>
      <c r="P231" s="72">
        <v>48000000</v>
      </c>
      <c r="Q231" s="337" t="s">
        <v>10</v>
      </c>
    </row>
    <row r="232" spans="1:17" ht="17.45" customHeight="1">
      <c r="A232" s="220"/>
      <c r="B232" s="64"/>
      <c r="C232" s="323" t="s">
        <v>131</v>
      </c>
      <c r="D232" s="445">
        <v>58000</v>
      </c>
      <c r="E232" s="445">
        <f t="shared" si="12"/>
        <v>58000</v>
      </c>
      <c r="F232" s="325"/>
      <c r="G232" s="444">
        <f t="shared" si="14"/>
        <v>0</v>
      </c>
      <c r="H232" s="443">
        <f t="shared" si="13"/>
        <v>0</v>
      </c>
      <c r="I232" s="326" t="s">
        <v>72</v>
      </c>
      <c r="J232" s="72">
        <v>14500000</v>
      </c>
      <c r="K232" s="333" t="s">
        <v>10</v>
      </c>
      <c r="L232" s="334" t="s">
        <v>17</v>
      </c>
      <c r="M232" s="335">
        <v>4</v>
      </c>
      <c r="N232" s="335" t="s">
        <v>24</v>
      </c>
      <c r="O232" s="336" t="s">
        <v>16</v>
      </c>
      <c r="P232" s="72">
        <v>58000000</v>
      </c>
      <c r="Q232" s="337" t="s">
        <v>10</v>
      </c>
    </row>
    <row r="233" spans="1:17" ht="17.45" customHeight="1">
      <c r="A233" s="41"/>
      <c r="B233" s="393"/>
      <c r="C233" s="338" t="s">
        <v>214</v>
      </c>
      <c r="D233" s="339">
        <v>36000</v>
      </c>
      <c r="E233" s="433">
        <f t="shared" si="12"/>
        <v>36000</v>
      </c>
      <c r="F233" s="340"/>
      <c r="G233" s="418">
        <f t="shared" si="14"/>
        <v>0</v>
      </c>
      <c r="H233" s="429">
        <f t="shared" si="13"/>
        <v>0</v>
      </c>
      <c r="I233" s="326" t="s">
        <v>72</v>
      </c>
      <c r="J233" s="72">
        <v>9000000</v>
      </c>
      <c r="K233" s="333" t="s">
        <v>10</v>
      </c>
      <c r="L233" s="334" t="s">
        <v>17</v>
      </c>
      <c r="M233" s="335">
        <v>4</v>
      </c>
      <c r="N233" s="335" t="s">
        <v>24</v>
      </c>
      <c r="O233" s="336" t="s">
        <v>16</v>
      </c>
      <c r="P233" s="72">
        <v>36000000</v>
      </c>
      <c r="Q233" s="337" t="s">
        <v>10</v>
      </c>
    </row>
    <row r="234" spans="1:17" ht="17.45" customHeight="1">
      <c r="A234" s="273"/>
      <c r="B234" s="393"/>
      <c r="C234" s="323" t="s">
        <v>204</v>
      </c>
      <c r="D234" s="324">
        <v>45000</v>
      </c>
      <c r="E234" s="445">
        <f t="shared" si="12"/>
        <v>45000</v>
      </c>
      <c r="F234" s="325"/>
      <c r="G234" s="444">
        <f t="shared" si="14"/>
        <v>0</v>
      </c>
      <c r="H234" s="443">
        <f t="shared" si="13"/>
        <v>0</v>
      </c>
      <c r="I234" s="326" t="s">
        <v>72</v>
      </c>
      <c r="J234" s="72">
        <v>11250000</v>
      </c>
      <c r="K234" s="333" t="s">
        <v>10</v>
      </c>
      <c r="L234" s="334" t="s">
        <v>17</v>
      </c>
      <c r="M234" s="335">
        <v>4</v>
      </c>
      <c r="N234" s="335" t="s">
        <v>24</v>
      </c>
      <c r="O234" s="336" t="s">
        <v>16</v>
      </c>
      <c r="P234" s="72">
        <v>45000000</v>
      </c>
      <c r="Q234" s="337" t="s">
        <v>10</v>
      </c>
    </row>
    <row r="235" spans="1:17" ht="17.45" customHeight="1">
      <c r="A235" s="220"/>
      <c r="B235" s="64"/>
      <c r="C235" s="338" t="s">
        <v>163</v>
      </c>
      <c r="D235" s="339">
        <v>40000</v>
      </c>
      <c r="E235" s="433">
        <f t="shared" si="12"/>
        <v>40000</v>
      </c>
      <c r="F235" s="340"/>
      <c r="G235" s="418">
        <f t="shared" si="14"/>
        <v>0</v>
      </c>
      <c r="H235" s="429">
        <f t="shared" si="13"/>
        <v>0</v>
      </c>
      <c r="I235" s="326" t="s">
        <v>72</v>
      </c>
      <c r="J235" s="72">
        <v>10000000</v>
      </c>
      <c r="K235" s="333" t="s">
        <v>10</v>
      </c>
      <c r="L235" s="334" t="s">
        <v>17</v>
      </c>
      <c r="M235" s="335">
        <v>4</v>
      </c>
      <c r="N235" s="335" t="s">
        <v>24</v>
      </c>
      <c r="O235" s="336" t="s">
        <v>16</v>
      </c>
      <c r="P235" s="72">
        <v>40000000</v>
      </c>
      <c r="Q235" s="337" t="s">
        <v>10</v>
      </c>
    </row>
    <row r="236" spans="1:17" ht="18" customHeight="1">
      <c r="A236" s="220"/>
      <c r="B236" s="64"/>
      <c r="C236" s="323" t="s">
        <v>347</v>
      </c>
      <c r="D236" s="324">
        <v>60000</v>
      </c>
      <c r="E236" s="445">
        <f t="shared" si="12"/>
        <v>60000</v>
      </c>
      <c r="F236" s="325"/>
      <c r="G236" s="444">
        <f t="shared" si="14"/>
        <v>0</v>
      </c>
      <c r="H236" s="443">
        <f t="shared" si="13"/>
        <v>0</v>
      </c>
      <c r="I236" s="326" t="s">
        <v>72</v>
      </c>
      <c r="J236" s="72">
        <v>15000000</v>
      </c>
      <c r="K236" s="333" t="s">
        <v>10</v>
      </c>
      <c r="L236" s="334" t="s">
        <v>17</v>
      </c>
      <c r="M236" s="335">
        <v>4</v>
      </c>
      <c r="N236" s="335" t="s">
        <v>24</v>
      </c>
      <c r="O236" s="336" t="s">
        <v>16</v>
      </c>
      <c r="P236" s="72">
        <v>60000000</v>
      </c>
      <c r="Q236" s="337" t="s">
        <v>10</v>
      </c>
    </row>
    <row r="237" spans="1:17" ht="17.45" customHeight="1">
      <c r="A237" s="220"/>
      <c r="B237" s="64"/>
      <c r="C237" s="332" t="s">
        <v>366</v>
      </c>
      <c r="D237" s="445">
        <v>390000</v>
      </c>
      <c r="E237" s="445">
        <f t="shared" si="12"/>
        <v>390000</v>
      </c>
      <c r="F237" s="325"/>
      <c r="G237" s="444">
        <f>+E237-D237</f>
        <v>0</v>
      </c>
      <c r="H237" s="443">
        <f t="shared" si="13"/>
        <v>0</v>
      </c>
      <c r="I237" s="326" t="s">
        <v>72</v>
      </c>
      <c r="J237" s="72">
        <v>97500000</v>
      </c>
      <c r="K237" s="333" t="s">
        <v>10</v>
      </c>
      <c r="L237" s="334" t="s">
        <v>17</v>
      </c>
      <c r="M237" s="335">
        <v>4</v>
      </c>
      <c r="N237" s="335" t="s">
        <v>24</v>
      </c>
      <c r="O237" s="336" t="s">
        <v>16</v>
      </c>
      <c r="P237" s="72">
        <v>390000000</v>
      </c>
      <c r="Q237" s="337" t="s">
        <v>10</v>
      </c>
    </row>
    <row r="238" spans="1:17" ht="17.45" customHeight="1">
      <c r="A238" s="220"/>
      <c r="B238" s="64"/>
      <c r="C238" s="323" t="s">
        <v>106</v>
      </c>
      <c r="D238" s="324">
        <v>40000</v>
      </c>
      <c r="E238" s="445">
        <f t="shared" si="12"/>
        <v>40000</v>
      </c>
      <c r="F238" s="325"/>
      <c r="G238" s="444">
        <f>E238-D238</f>
        <v>0</v>
      </c>
      <c r="H238" s="443">
        <f t="shared" si="13"/>
        <v>0</v>
      </c>
      <c r="I238" s="341" t="s">
        <v>72</v>
      </c>
      <c r="J238" s="69">
        <v>10000000</v>
      </c>
      <c r="K238" s="342" t="s">
        <v>10</v>
      </c>
      <c r="L238" s="343" t="s">
        <v>17</v>
      </c>
      <c r="M238" s="344">
        <v>4</v>
      </c>
      <c r="N238" s="344" t="s">
        <v>24</v>
      </c>
      <c r="O238" s="345" t="s">
        <v>16</v>
      </c>
      <c r="P238" s="69">
        <v>40000000</v>
      </c>
      <c r="Q238" s="346" t="s">
        <v>10</v>
      </c>
    </row>
    <row r="239" spans="1:17" ht="17.45" customHeight="1">
      <c r="A239" s="273" t="s">
        <v>52</v>
      </c>
      <c r="B239" s="393" t="s">
        <v>52</v>
      </c>
      <c r="C239" s="347" t="s">
        <v>263</v>
      </c>
      <c r="D239" s="433">
        <v>15000</v>
      </c>
      <c r="E239" s="433">
        <f t="shared" si="12"/>
        <v>15000</v>
      </c>
      <c r="F239" s="340"/>
      <c r="G239" s="418">
        <f>+E239-D239</f>
        <v>0</v>
      </c>
      <c r="H239" s="429">
        <f t="shared" si="13"/>
        <v>0</v>
      </c>
      <c r="I239" s="326" t="s">
        <v>72</v>
      </c>
      <c r="J239" s="72">
        <v>3750000</v>
      </c>
      <c r="K239" s="333" t="s">
        <v>10</v>
      </c>
      <c r="L239" s="334" t="s">
        <v>17</v>
      </c>
      <c r="M239" s="335">
        <v>4</v>
      </c>
      <c r="N239" s="335" t="s">
        <v>24</v>
      </c>
      <c r="O239" s="336" t="s">
        <v>16</v>
      </c>
      <c r="P239" s="72">
        <v>15000000</v>
      </c>
      <c r="Q239" s="337" t="s">
        <v>10</v>
      </c>
    </row>
    <row r="240" spans="1:17" ht="17.45" customHeight="1">
      <c r="A240" s="220"/>
      <c r="B240" s="64"/>
      <c r="C240" s="332" t="s">
        <v>272</v>
      </c>
      <c r="D240" s="445">
        <v>28000</v>
      </c>
      <c r="E240" s="445">
        <f t="shared" si="12"/>
        <v>28000</v>
      </c>
      <c r="F240" s="325"/>
      <c r="G240" s="444">
        <f>E240-D240</f>
        <v>0</v>
      </c>
      <c r="H240" s="443">
        <f>+G240/D240*100</f>
        <v>0</v>
      </c>
      <c r="I240" s="326" t="s">
        <v>72</v>
      </c>
      <c r="J240" s="72">
        <v>7000000</v>
      </c>
      <c r="K240" s="333" t="s">
        <v>10</v>
      </c>
      <c r="L240" s="334" t="s">
        <v>17</v>
      </c>
      <c r="M240" s="335">
        <v>4</v>
      </c>
      <c r="N240" s="335" t="s">
        <v>24</v>
      </c>
      <c r="O240" s="336" t="s">
        <v>16</v>
      </c>
      <c r="P240" s="72">
        <v>28000000</v>
      </c>
      <c r="Q240" s="337" t="s">
        <v>10</v>
      </c>
    </row>
    <row r="241" spans="1:17" ht="17.45" customHeight="1">
      <c r="A241" s="220"/>
      <c r="B241" s="64"/>
      <c r="C241" s="332" t="s">
        <v>296</v>
      </c>
      <c r="D241" s="445">
        <v>2000</v>
      </c>
      <c r="E241" s="445">
        <f t="shared" si="12"/>
        <v>2000</v>
      </c>
      <c r="F241" s="325"/>
      <c r="G241" s="444">
        <f>E241-D241</f>
        <v>0</v>
      </c>
      <c r="H241" s="443">
        <f>+G241/D241*100</f>
        <v>0</v>
      </c>
      <c r="I241" s="326" t="s">
        <v>72</v>
      </c>
      <c r="J241" s="72">
        <v>500000</v>
      </c>
      <c r="K241" s="333" t="s">
        <v>10</v>
      </c>
      <c r="L241" s="334" t="s">
        <v>17</v>
      </c>
      <c r="M241" s="335">
        <v>4</v>
      </c>
      <c r="N241" s="335" t="s">
        <v>24</v>
      </c>
      <c r="O241" s="336" t="s">
        <v>16</v>
      </c>
      <c r="P241" s="72">
        <v>2000000</v>
      </c>
      <c r="Q241" s="337" t="s">
        <v>10</v>
      </c>
    </row>
    <row r="242" spans="1:17" ht="17.45" customHeight="1">
      <c r="A242" s="220"/>
      <c r="B242" s="64"/>
      <c r="C242" s="323" t="s">
        <v>166</v>
      </c>
      <c r="D242" s="445">
        <v>20000</v>
      </c>
      <c r="E242" s="445">
        <f t="shared" si="12"/>
        <v>20000</v>
      </c>
      <c r="F242" s="325"/>
      <c r="G242" s="444">
        <f t="shared" ref="G242:G247" si="15">+E242-D242</f>
        <v>0</v>
      </c>
      <c r="H242" s="443">
        <f>+G242/D242*100</f>
        <v>0</v>
      </c>
      <c r="I242" s="326" t="s">
        <v>72</v>
      </c>
      <c r="J242" s="72">
        <v>5000000</v>
      </c>
      <c r="K242" s="333" t="s">
        <v>10</v>
      </c>
      <c r="L242" s="334" t="s">
        <v>17</v>
      </c>
      <c r="M242" s="335">
        <v>4</v>
      </c>
      <c r="N242" s="335" t="s">
        <v>24</v>
      </c>
      <c r="O242" s="336" t="s">
        <v>16</v>
      </c>
      <c r="P242" s="72">
        <v>20000000</v>
      </c>
      <c r="Q242" s="337" t="s">
        <v>10</v>
      </c>
    </row>
    <row r="243" spans="1:17" ht="17.45" customHeight="1">
      <c r="A243" s="220"/>
      <c r="B243" s="64"/>
      <c r="C243" s="348" t="s">
        <v>213</v>
      </c>
      <c r="D243" s="414">
        <v>2400</v>
      </c>
      <c r="E243" s="445">
        <f t="shared" si="12"/>
        <v>2400</v>
      </c>
      <c r="F243" s="349"/>
      <c r="G243" s="444">
        <f t="shared" si="15"/>
        <v>0</v>
      </c>
      <c r="H243" s="443">
        <f>+G243/D243*100</f>
        <v>0</v>
      </c>
      <c r="I243" s="326" t="s">
        <v>72</v>
      </c>
      <c r="J243" s="72">
        <v>2400000</v>
      </c>
      <c r="K243" s="333" t="s">
        <v>10</v>
      </c>
      <c r="L243" s="334" t="s">
        <v>17</v>
      </c>
      <c r="M243" s="335">
        <v>1</v>
      </c>
      <c r="N243" s="335" t="s">
        <v>24</v>
      </c>
      <c r="O243" s="336" t="s">
        <v>16</v>
      </c>
      <c r="P243" s="72">
        <v>2400000</v>
      </c>
      <c r="Q243" s="337" t="s">
        <v>10</v>
      </c>
    </row>
    <row r="244" spans="1:17" ht="17.45" customHeight="1">
      <c r="A244" s="220"/>
      <c r="B244" s="64"/>
      <c r="C244" s="348" t="s">
        <v>185</v>
      </c>
      <c r="D244" s="414">
        <v>2400</v>
      </c>
      <c r="E244" s="445">
        <f t="shared" si="12"/>
        <v>2400</v>
      </c>
      <c r="F244" s="349"/>
      <c r="G244" s="444">
        <f t="shared" si="15"/>
        <v>0</v>
      </c>
      <c r="H244" s="443">
        <f>+G244/D244*100</f>
        <v>0</v>
      </c>
      <c r="I244" s="326" t="s">
        <v>72</v>
      </c>
      <c r="J244" s="72">
        <v>2400000</v>
      </c>
      <c r="K244" s="333" t="s">
        <v>10</v>
      </c>
      <c r="L244" s="334" t="s">
        <v>17</v>
      </c>
      <c r="M244" s="335">
        <v>1</v>
      </c>
      <c r="N244" s="335" t="s">
        <v>24</v>
      </c>
      <c r="O244" s="336" t="s">
        <v>16</v>
      </c>
      <c r="P244" s="72">
        <v>2400000</v>
      </c>
      <c r="Q244" s="337" t="s">
        <v>10</v>
      </c>
    </row>
    <row r="245" spans="1:17" ht="17.45" customHeight="1">
      <c r="A245" s="220"/>
      <c r="B245" s="64"/>
      <c r="C245" s="323" t="s">
        <v>227</v>
      </c>
      <c r="D245" s="445">
        <v>3300</v>
      </c>
      <c r="E245" s="445">
        <f t="shared" si="12"/>
        <v>3300</v>
      </c>
      <c r="F245" s="325"/>
      <c r="G245" s="444">
        <f t="shared" si="15"/>
        <v>0</v>
      </c>
      <c r="H245" s="443">
        <f>G245/D245*100</f>
        <v>0</v>
      </c>
      <c r="I245" s="326" t="s">
        <v>72</v>
      </c>
      <c r="J245" s="72">
        <v>3300000</v>
      </c>
      <c r="K245" s="333" t="s">
        <v>10</v>
      </c>
      <c r="L245" s="334" t="s">
        <v>17</v>
      </c>
      <c r="M245" s="335">
        <v>1</v>
      </c>
      <c r="N245" s="335" t="s">
        <v>24</v>
      </c>
      <c r="O245" s="336" t="s">
        <v>16</v>
      </c>
      <c r="P245" s="72">
        <v>3300000</v>
      </c>
      <c r="Q245" s="337" t="s">
        <v>10</v>
      </c>
    </row>
    <row r="246" spans="1:17" ht="17.45" customHeight="1">
      <c r="A246" s="273"/>
      <c r="B246" s="393"/>
      <c r="C246" s="350" t="s">
        <v>250</v>
      </c>
      <c r="D246" s="432">
        <v>1200</v>
      </c>
      <c r="E246" s="433">
        <f t="shared" si="12"/>
        <v>1200</v>
      </c>
      <c r="F246" s="432" t="e">
        <f>Q246/1000</f>
        <v>#VALUE!</v>
      </c>
      <c r="G246" s="418">
        <f t="shared" si="15"/>
        <v>0</v>
      </c>
      <c r="H246" s="429">
        <f>G246/D246*100</f>
        <v>0</v>
      </c>
      <c r="I246" s="326" t="s">
        <v>72</v>
      </c>
      <c r="J246" s="72">
        <v>1200000</v>
      </c>
      <c r="K246" s="333" t="s">
        <v>10</v>
      </c>
      <c r="L246" s="334" t="s">
        <v>17</v>
      </c>
      <c r="M246" s="335">
        <v>1</v>
      </c>
      <c r="N246" s="335" t="s">
        <v>24</v>
      </c>
      <c r="O246" s="336" t="s">
        <v>16</v>
      </c>
      <c r="P246" s="72">
        <v>1200000</v>
      </c>
      <c r="Q246" s="337" t="s">
        <v>10</v>
      </c>
    </row>
    <row r="247" spans="1:17" ht="17.45" customHeight="1">
      <c r="A247" s="220"/>
      <c r="B247" s="64"/>
      <c r="C247" s="348" t="s">
        <v>176</v>
      </c>
      <c r="D247" s="414">
        <v>2700</v>
      </c>
      <c r="E247" s="445">
        <f t="shared" si="12"/>
        <v>2700</v>
      </c>
      <c r="F247" s="414"/>
      <c r="G247" s="444">
        <f t="shared" si="15"/>
        <v>0</v>
      </c>
      <c r="H247" s="443">
        <f>G247/D247*100</f>
        <v>0</v>
      </c>
      <c r="I247" s="326" t="s">
        <v>72</v>
      </c>
      <c r="J247" s="72">
        <v>2700000</v>
      </c>
      <c r="K247" s="333" t="s">
        <v>10</v>
      </c>
      <c r="L247" s="334" t="s">
        <v>17</v>
      </c>
      <c r="M247" s="335">
        <v>1</v>
      </c>
      <c r="N247" s="335" t="s">
        <v>24</v>
      </c>
      <c r="O247" s="336" t="s">
        <v>16</v>
      </c>
      <c r="P247" s="72">
        <v>2700000</v>
      </c>
      <c r="Q247" s="337" t="s">
        <v>10</v>
      </c>
    </row>
    <row r="248" spans="1:17" ht="17.45" customHeight="1">
      <c r="A248" s="311"/>
      <c r="B248" s="312"/>
      <c r="C248" s="332" t="s">
        <v>278</v>
      </c>
      <c r="D248" s="414">
        <v>2700</v>
      </c>
      <c r="E248" s="445">
        <f t="shared" ref="E248:E255" si="16">P248/1000</f>
        <v>2700</v>
      </c>
      <c r="F248" s="325"/>
      <c r="G248" s="444">
        <f t="shared" ref="G248:G255" si="17">+E248-D248</f>
        <v>0</v>
      </c>
      <c r="H248" s="443">
        <f>G248/D248*100</f>
        <v>0</v>
      </c>
      <c r="I248" s="326" t="s">
        <v>72</v>
      </c>
      <c r="J248" s="72">
        <v>2700000</v>
      </c>
      <c r="K248" s="333" t="s">
        <v>10</v>
      </c>
      <c r="L248" s="334" t="s">
        <v>17</v>
      </c>
      <c r="M248" s="335">
        <v>1</v>
      </c>
      <c r="N248" s="335" t="s">
        <v>24</v>
      </c>
      <c r="O248" s="336" t="s">
        <v>16</v>
      </c>
      <c r="P248" s="72">
        <v>2700000</v>
      </c>
      <c r="Q248" s="337" t="s">
        <v>10</v>
      </c>
    </row>
    <row r="249" spans="1:17" ht="17.45" customHeight="1">
      <c r="A249" s="220"/>
      <c r="B249" s="64"/>
      <c r="C249" s="350" t="s">
        <v>228</v>
      </c>
      <c r="D249" s="414">
        <v>2100</v>
      </c>
      <c r="E249" s="433">
        <f t="shared" si="16"/>
        <v>2100</v>
      </c>
      <c r="F249" s="351"/>
      <c r="G249" s="418">
        <f t="shared" si="17"/>
        <v>0</v>
      </c>
      <c r="H249" s="429">
        <f>+G249/D249*100</f>
        <v>0</v>
      </c>
      <c r="I249" s="326" t="s">
        <v>72</v>
      </c>
      <c r="J249" s="72">
        <v>2100000</v>
      </c>
      <c r="K249" s="333" t="s">
        <v>10</v>
      </c>
      <c r="L249" s="334" t="s">
        <v>17</v>
      </c>
      <c r="M249" s="335">
        <v>1</v>
      </c>
      <c r="N249" s="335" t="s">
        <v>24</v>
      </c>
      <c r="O249" s="336" t="s">
        <v>16</v>
      </c>
      <c r="P249" s="72">
        <v>2100000</v>
      </c>
      <c r="Q249" s="337" t="s">
        <v>10</v>
      </c>
    </row>
    <row r="250" spans="1:17" ht="17.45" customHeight="1">
      <c r="A250" s="220"/>
      <c r="B250" s="64"/>
      <c r="C250" s="352" t="s">
        <v>273</v>
      </c>
      <c r="D250" s="414">
        <v>3000</v>
      </c>
      <c r="E250" s="445">
        <f t="shared" si="16"/>
        <v>3000</v>
      </c>
      <c r="F250" s="349"/>
      <c r="G250" s="444">
        <f t="shared" si="17"/>
        <v>0</v>
      </c>
      <c r="H250" s="429">
        <f>+G250/D250*100</f>
        <v>0</v>
      </c>
      <c r="I250" s="326" t="s">
        <v>72</v>
      </c>
      <c r="J250" s="72">
        <v>3000000</v>
      </c>
      <c r="K250" s="333" t="s">
        <v>10</v>
      </c>
      <c r="L250" s="334" t="s">
        <v>17</v>
      </c>
      <c r="M250" s="335">
        <v>1</v>
      </c>
      <c r="N250" s="335" t="s">
        <v>24</v>
      </c>
      <c r="O250" s="336" t="s">
        <v>16</v>
      </c>
      <c r="P250" s="72">
        <v>3000000</v>
      </c>
      <c r="Q250" s="337" t="s">
        <v>10</v>
      </c>
    </row>
    <row r="251" spans="1:17" ht="17.45" customHeight="1">
      <c r="A251" s="220"/>
      <c r="B251" s="64"/>
      <c r="C251" s="348" t="s">
        <v>170</v>
      </c>
      <c r="D251" s="414">
        <v>2700</v>
      </c>
      <c r="E251" s="445">
        <f t="shared" si="16"/>
        <v>2700</v>
      </c>
      <c r="F251" s="325"/>
      <c r="G251" s="444">
        <f t="shared" si="17"/>
        <v>0</v>
      </c>
      <c r="H251" s="429">
        <f>+G251/D251*100</f>
        <v>0</v>
      </c>
      <c r="I251" s="326" t="s">
        <v>72</v>
      </c>
      <c r="J251" s="72">
        <v>2700000</v>
      </c>
      <c r="K251" s="333" t="s">
        <v>10</v>
      </c>
      <c r="L251" s="334" t="s">
        <v>17</v>
      </c>
      <c r="M251" s="335">
        <v>1</v>
      </c>
      <c r="N251" s="335" t="s">
        <v>24</v>
      </c>
      <c r="O251" s="336" t="s">
        <v>16</v>
      </c>
      <c r="P251" s="72">
        <v>2700000</v>
      </c>
      <c r="Q251" s="337" t="s">
        <v>10</v>
      </c>
    </row>
    <row r="252" spans="1:17" ht="17.45" customHeight="1">
      <c r="A252" s="220"/>
      <c r="B252" s="64"/>
      <c r="C252" s="348" t="s">
        <v>208</v>
      </c>
      <c r="D252" s="414">
        <v>2400</v>
      </c>
      <c r="E252" s="445">
        <f t="shared" si="16"/>
        <v>2400</v>
      </c>
      <c r="F252" s="349"/>
      <c r="G252" s="444">
        <f t="shared" si="17"/>
        <v>0</v>
      </c>
      <c r="H252" s="429">
        <f>+G252/D252*100</f>
        <v>0</v>
      </c>
      <c r="I252" s="326" t="s">
        <v>72</v>
      </c>
      <c r="J252" s="72">
        <v>2400000</v>
      </c>
      <c r="K252" s="333" t="s">
        <v>10</v>
      </c>
      <c r="L252" s="334" t="s">
        <v>17</v>
      </c>
      <c r="M252" s="335">
        <v>1</v>
      </c>
      <c r="N252" s="335" t="s">
        <v>24</v>
      </c>
      <c r="O252" s="336" t="s">
        <v>16</v>
      </c>
      <c r="P252" s="72">
        <v>2400000</v>
      </c>
      <c r="Q252" s="337" t="s">
        <v>10</v>
      </c>
    </row>
    <row r="253" spans="1:17" ht="17.45" customHeight="1">
      <c r="A253" s="220"/>
      <c r="B253" s="64"/>
      <c r="C253" s="348" t="s">
        <v>252</v>
      </c>
      <c r="D253" s="414">
        <v>2700</v>
      </c>
      <c r="E253" s="445">
        <f t="shared" si="16"/>
        <v>2700</v>
      </c>
      <c r="F253" s="349"/>
      <c r="G253" s="444">
        <f t="shared" si="17"/>
        <v>0</v>
      </c>
      <c r="H253" s="443">
        <f>G253/D253*100</f>
        <v>0</v>
      </c>
      <c r="I253" s="326" t="s">
        <v>72</v>
      </c>
      <c r="J253" s="72">
        <v>2700000</v>
      </c>
      <c r="K253" s="333" t="s">
        <v>10</v>
      </c>
      <c r="L253" s="334" t="s">
        <v>17</v>
      </c>
      <c r="M253" s="335">
        <v>1</v>
      </c>
      <c r="N253" s="335" t="s">
        <v>24</v>
      </c>
      <c r="O253" s="336" t="s">
        <v>16</v>
      </c>
      <c r="P253" s="72">
        <v>2700000</v>
      </c>
      <c r="Q253" s="337" t="s">
        <v>10</v>
      </c>
    </row>
    <row r="254" spans="1:17" ht="17.45" customHeight="1">
      <c r="A254" s="220"/>
      <c r="B254" s="64"/>
      <c r="C254" s="323" t="s">
        <v>225</v>
      </c>
      <c r="D254" s="414">
        <v>3600</v>
      </c>
      <c r="E254" s="445">
        <f t="shared" si="16"/>
        <v>3600</v>
      </c>
      <c r="F254" s="325"/>
      <c r="G254" s="444">
        <f t="shared" si="17"/>
        <v>0</v>
      </c>
      <c r="H254" s="443">
        <f>G254/D254*100</f>
        <v>0</v>
      </c>
      <c r="I254" s="326" t="s">
        <v>72</v>
      </c>
      <c r="J254" s="72">
        <v>3600000</v>
      </c>
      <c r="K254" s="333" t="s">
        <v>10</v>
      </c>
      <c r="L254" s="334" t="s">
        <v>17</v>
      </c>
      <c r="M254" s="335">
        <v>1</v>
      </c>
      <c r="N254" s="335" t="s">
        <v>24</v>
      </c>
      <c r="O254" s="336" t="s">
        <v>16</v>
      </c>
      <c r="P254" s="72">
        <v>3600000</v>
      </c>
      <c r="Q254" s="337" t="s">
        <v>10</v>
      </c>
    </row>
    <row r="255" spans="1:17" ht="17.45" customHeight="1">
      <c r="A255" s="220"/>
      <c r="B255" s="64"/>
      <c r="C255" s="347" t="s">
        <v>289</v>
      </c>
      <c r="D255" s="414">
        <v>3600</v>
      </c>
      <c r="E255" s="445">
        <f t="shared" si="16"/>
        <v>3600</v>
      </c>
      <c r="F255" s="340"/>
      <c r="G255" s="444">
        <f t="shared" si="17"/>
        <v>0</v>
      </c>
      <c r="H255" s="443">
        <f>G255/D255*100</f>
        <v>0</v>
      </c>
      <c r="I255" s="326" t="s">
        <v>72</v>
      </c>
      <c r="J255" s="72">
        <v>3600000</v>
      </c>
      <c r="K255" s="333" t="s">
        <v>10</v>
      </c>
      <c r="L255" s="334" t="s">
        <v>17</v>
      </c>
      <c r="M255" s="335">
        <v>1</v>
      </c>
      <c r="N255" s="335" t="s">
        <v>24</v>
      </c>
      <c r="O255" s="336" t="s">
        <v>16</v>
      </c>
      <c r="P255" s="72">
        <v>3600000</v>
      </c>
      <c r="Q255" s="337" t="s">
        <v>10</v>
      </c>
    </row>
    <row r="256" spans="1:17" ht="17.45" customHeight="1">
      <c r="A256" s="220"/>
      <c r="B256" s="64"/>
      <c r="C256" s="332" t="s">
        <v>269</v>
      </c>
      <c r="D256" s="445">
        <v>5000</v>
      </c>
      <c r="E256" s="445">
        <f t="shared" ref="E256:E274" si="18">P256/1000</f>
        <v>5000</v>
      </c>
      <c r="F256" s="325"/>
      <c r="G256" s="444">
        <f t="shared" ref="G256:G276" si="19">+E256-D256</f>
        <v>0</v>
      </c>
      <c r="H256" s="443">
        <f t="shared" ref="H256:H274" si="20">+G256/D256*100</f>
        <v>0</v>
      </c>
      <c r="I256" s="326" t="s">
        <v>72</v>
      </c>
      <c r="J256" s="72">
        <v>5000000</v>
      </c>
      <c r="K256" s="333" t="s">
        <v>10</v>
      </c>
      <c r="L256" s="334" t="s">
        <v>17</v>
      </c>
      <c r="M256" s="335">
        <v>1</v>
      </c>
      <c r="N256" s="335" t="s">
        <v>24</v>
      </c>
      <c r="O256" s="336" t="s">
        <v>16</v>
      </c>
      <c r="P256" s="72">
        <v>5000000</v>
      </c>
      <c r="Q256" s="337" t="s">
        <v>10</v>
      </c>
    </row>
    <row r="257" spans="1:17" ht="17.45" customHeight="1">
      <c r="A257" s="220"/>
      <c r="B257" s="64"/>
      <c r="C257" s="323" t="s">
        <v>129</v>
      </c>
      <c r="D257" s="445">
        <v>5000</v>
      </c>
      <c r="E257" s="445">
        <f t="shared" si="18"/>
        <v>5000</v>
      </c>
      <c r="F257" s="325"/>
      <c r="G257" s="444">
        <f t="shared" si="19"/>
        <v>0</v>
      </c>
      <c r="H257" s="443">
        <f t="shared" si="20"/>
        <v>0</v>
      </c>
      <c r="I257" s="326" t="s">
        <v>72</v>
      </c>
      <c r="J257" s="72">
        <v>5000000</v>
      </c>
      <c r="K257" s="333" t="s">
        <v>10</v>
      </c>
      <c r="L257" s="334" t="s">
        <v>17</v>
      </c>
      <c r="M257" s="335">
        <v>1</v>
      </c>
      <c r="N257" s="335" t="s">
        <v>24</v>
      </c>
      <c r="O257" s="336" t="s">
        <v>16</v>
      </c>
      <c r="P257" s="72">
        <v>5000000</v>
      </c>
      <c r="Q257" s="337" t="s">
        <v>10</v>
      </c>
    </row>
    <row r="258" spans="1:17" ht="17.45" customHeight="1">
      <c r="A258" s="220"/>
      <c r="B258" s="64"/>
      <c r="C258" s="332" t="s">
        <v>338</v>
      </c>
      <c r="D258" s="445">
        <v>3000</v>
      </c>
      <c r="E258" s="445">
        <f t="shared" si="18"/>
        <v>3000</v>
      </c>
      <c r="F258" s="325"/>
      <c r="G258" s="444">
        <f t="shared" si="19"/>
        <v>0</v>
      </c>
      <c r="H258" s="443">
        <f t="shared" si="20"/>
        <v>0</v>
      </c>
      <c r="I258" s="326" t="s">
        <v>72</v>
      </c>
      <c r="J258" s="72">
        <v>3000000</v>
      </c>
      <c r="K258" s="333" t="s">
        <v>10</v>
      </c>
      <c r="L258" s="334" t="s">
        <v>17</v>
      </c>
      <c r="M258" s="335">
        <v>1</v>
      </c>
      <c r="N258" s="335" t="s">
        <v>24</v>
      </c>
      <c r="O258" s="336" t="s">
        <v>16</v>
      </c>
      <c r="P258" s="72">
        <v>3000000</v>
      </c>
      <c r="Q258" s="337" t="s">
        <v>10</v>
      </c>
    </row>
    <row r="259" spans="1:17" ht="17.45" customHeight="1">
      <c r="A259" s="220"/>
      <c r="B259" s="64"/>
      <c r="C259" s="323" t="s">
        <v>148</v>
      </c>
      <c r="D259" s="445">
        <v>0</v>
      </c>
      <c r="E259" s="445">
        <f t="shared" si="18"/>
        <v>0</v>
      </c>
      <c r="F259" s="325"/>
      <c r="G259" s="444">
        <f t="shared" si="19"/>
        <v>0</v>
      </c>
      <c r="H259" s="443">
        <v>0</v>
      </c>
      <c r="I259" s="326" t="s">
        <v>317</v>
      </c>
      <c r="J259" s="72">
        <v>0</v>
      </c>
      <c r="K259" s="333" t="s">
        <v>10</v>
      </c>
      <c r="L259" s="334" t="s">
        <v>17</v>
      </c>
      <c r="M259" s="335">
        <v>1</v>
      </c>
      <c r="N259" s="335" t="s">
        <v>24</v>
      </c>
      <c r="O259" s="336" t="s">
        <v>16</v>
      </c>
      <c r="P259" s="72">
        <v>0</v>
      </c>
      <c r="Q259" s="337" t="s">
        <v>10</v>
      </c>
    </row>
    <row r="260" spans="1:17" ht="17.45" customHeight="1">
      <c r="A260" s="220"/>
      <c r="B260" s="64"/>
      <c r="C260" s="323" t="s">
        <v>141</v>
      </c>
      <c r="D260" s="445">
        <v>5000</v>
      </c>
      <c r="E260" s="445">
        <f t="shared" si="18"/>
        <v>5000</v>
      </c>
      <c r="F260" s="325"/>
      <c r="G260" s="444">
        <f t="shared" si="19"/>
        <v>0</v>
      </c>
      <c r="H260" s="443">
        <f t="shared" si="20"/>
        <v>0</v>
      </c>
      <c r="I260" s="326" t="s">
        <v>72</v>
      </c>
      <c r="J260" s="72">
        <v>5000000</v>
      </c>
      <c r="K260" s="333" t="s">
        <v>10</v>
      </c>
      <c r="L260" s="334" t="s">
        <v>17</v>
      </c>
      <c r="M260" s="335">
        <v>1</v>
      </c>
      <c r="N260" s="335" t="s">
        <v>24</v>
      </c>
      <c r="O260" s="336" t="s">
        <v>16</v>
      </c>
      <c r="P260" s="72">
        <v>5000000</v>
      </c>
      <c r="Q260" s="337" t="s">
        <v>10</v>
      </c>
    </row>
    <row r="261" spans="1:17" ht="17.45" customHeight="1">
      <c r="A261" s="220"/>
      <c r="B261" s="64"/>
      <c r="C261" s="323" t="s">
        <v>171</v>
      </c>
      <c r="D261" s="445">
        <v>2400</v>
      </c>
      <c r="E261" s="445">
        <f t="shared" si="18"/>
        <v>2400</v>
      </c>
      <c r="F261" s="325"/>
      <c r="G261" s="444">
        <f t="shared" si="19"/>
        <v>0</v>
      </c>
      <c r="H261" s="443">
        <f t="shared" si="20"/>
        <v>0</v>
      </c>
      <c r="I261" s="326" t="s">
        <v>72</v>
      </c>
      <c r="J261" s="72">
        <v>2400000</v>
      </c>
      <c r="K261" s="333" t="s">
        <v>10</v>
      </c>
      <c r="L261" s="334" t="s">
        <v>17</v>
      </c>
      <c r="M261" s="335">
        <v>1</v>
      </c>
      <c r="N261" s="335" t="s">
        <v>24</v>
      </c>
      <c r="O261" s="336" t="s">
        <v>16</v>
      </c>
      <c r="P261" s="72">
        <v>2400000</v>
      </c>
      <c r="Q261" s="337" t="s">
        <v>10</v>
      </c>
    </row>
    <row r="262" spans="1:17" ht="17.45" customHeight="1">
      <c r="A262" s="220"/>
      <c r="B262" s="64"/>
      <c r="C262" s="353" t="s">
        <v>324</v>
      </c>
      <c r="D262" s="445">
        <v>78000</v>
      </c>
      <c r="E262" s="445">
        <f t="shared" si="18"/>
        <v>78000</v>
      </c>
      <c r="F262" s="325"/>
      <c r="G262" s="444">
        <f t="shared" si="19"/>
        <v>0</v>
      </c>
      <c r="H262" s="443">
        <f t="shared" si="20"/>
        <v>0</v>
      </c>
      <c r="I262" s="326" t="s">
        <v>72</v>
      </c>
      <c r="J262" s="72">
        <v>6500000</v>
      </c>
      <c r="K262" s="333" t="s">
        <v>10</v>
      </c>
      <c r="L262" s="334" t="s">
        <v>17</v>
      </c>
      <c r="M262" s="335">
        <v>12</v>
      </c>
      <c r="N262" s="335" t="s">
        <v>24</v>
      </c>
      <c r="O262" s="336" t="s">
        <v>16</v>
      </c>
      <c r="P262" s="72">
        <v>78000000</v>
      </c>
      <c r="Q262" s="337" t="s">
        <v>10</v>
      </c>
    </row>
    <row r="263" spans="1:17" ht="17.45" customHeight="1">
      <c r="A263" s="273"/>
      <c r="B263" s="393"/>
      <c r="C263" s="338" t="s">
        <v>86</v>
      </c>
      <c r="D263" s="433">
        <v>3300</v>
      </c>
      <c r="E263" s="433">
        <f t="shared" si="18"/>
        <v>3300</v>
      </c>
      <c r="F263" s="340"/>
      <c r="G263" s="418">
        <f t="shared" si="19"/>
        <v>0</v>
      </c>
      <c r="H263" s="429">
        <f t="shared" si="20"/>
        <v>0</v>
      </c>
      <c r="I263" s="326" t="s">
        <v>72</v>
      </c>
      <c r="J263" s="72">
        <v>3300000</v>
      </c>
      <c r="K263" s="333" t="s">
        <v>10</v>
      </c>
      <c r="L263" s="334" t="s">
        <v>17</v>
      </c>
      <c r="M263" s="335">
        <v>1</v>
      </c>
      <c r="N263" s="335" t="s">
        <v>24</v>
      </c>
      <c r="O263" s="336" t="s">
        <v>16</v>
      </c>
      <c r="P263" s="72">
        <v>3300000</v>
      </c>
      <c r="Q263" s="337" t="s">
        <v>10</v>
      </c>
    </row>
    <row r="264" spans="1:17" ht="17.45" customHeight="1">
      <c r="A264" s="273"/>
      <c r="B264" s="393"/>
      <c r="C264" s="354" t="s">
        <v>345</v>
      </c>
      <c r="D264" s="433">
        <v>3000</v>
      </c>
      <c r="E264" s="433">
        <f t="shared" si="18"/>
        <v>3000</v>
      </c>
      <c r="F264" s="340"/>
      <c r="G264" s="418">
        <f t="shared" si="19"/>
        <v>0</v>
      </c>
      <c r="H264" s="429">
        <f t="shared" si="20"/>
        <v>0</v>
      </c>
      <c r="I264" s="326" t="s">
        <v>72</v>
      </c>
      <c r="J264" s="72">
        <v>3000000</v>
      </c>
      <c r="K264" s="333" t="s">
        <v>10</v>
      </c>
      <c r="L264" s="334" t="s">
        <v>17</v>
      </c>
      <c r="M264" s="335">
        <v>1</v>
      </c>
      <c r="N264" s="335" t="s">
        <v>24</v>
      </c>
      <c r="O264" s="336" t="s">
        <v>16</v>
      </c>
      <c r="P264" s="72">
        <v>3000000</v>
      </c>
      <c r="Q264" s="337" t="s">
        <v>10</v>
      </c>
    </row>
    <row r="265" spans="1:17" ht="17.45" customHeight="1">
      <c r="A265" s="220"/>
      <c r="B265" s="64"/>
      <c r="C265" s="332" t="s">
        <v>363</v>
      </c>
      <c r="D265" s="445">
        <v>3000</v>
      </c>
      <c r="E265" s="445">
        <f t="shared" si="18"/>
        <v>3000</v>
      </c>
      <c r="F265" s="325"/>
      <c r="G265" s="444">
        <f t="shared" si="19"/>
        <v>0</v>
      </c>
      <c r="H265" s="443">
        <f t="shared" si="20"/>
        <v>0</v>
      </c>
      <c r="I265" s="326" t="s">
        <v>72</v>
      </c>
      <c r="J265" s="72">
        <v>3000000</v>
      </c>
      <c r="K265" s="333" t="s">
        <v>10</v>
      </c>
      <c r="L265" s="334" t="s">
        <v>17</v>
      </c>
      <c r="M265" s="335">
        <v>1</v>
      </c>
      <c r="N265" s="335" t="s">
        <v>24</v>
      </c>
      <c r="O265" s="336" t="s">
        <v>16</v>
      </c>
      <c r="P265" s="72">
        <v>3000000</v>
      </c>
      <c r="Q265" s="337" t="s">
        <v>10</v>
      </c>
    </row>
    <row r="266" spans="1:17" ht="17.45" customHeight="1">
      <c r="A266" s="273"/>
      <c r="B266" s="393"/>
      <c r="C266" s="338" t="s">
        <v>158</v>
      </c>
      <c r="D266" s="433">
        <v>3600</v>
      </c>
      <c r="E266" s="433">
        <f t="shared" si="18"/>
        <v>3600</v>
      </c>
      <c r="F266" s="340"/>
      <c r="G266" s="418">
        <f t="shared" si="19"/>
        <v>0</v>
      </c>
      <c r="H266" s="429">
        <f t="shared" si="20"/>
        <v>0</v>
      </c>
      <c r="I266" s="341" t="s">
        <v>72</v>
      </c>
      <c r="J266" s="69">
        <v>3600000</v>
      </c>
      <c r="K266" s="342" t="s">
        <v>10</v>
      </c>
      <c r="L266" s="343" t="s">
        <v>17</v>
      </c>
      <c r="M266" s="344">
        <v>1</v>
      </c>
      <c r="N266" s="344" t="s">
        <v>24</v>
      </c>
      <c r="O266" s="345" t="s">
        <v>16</v>
      </c>
      <c r="P266" s="69">
        <v>3600000</v>
      </c>
      <c r="Q266" s="346" t="s">
        <v>10</v>
      </c>
    </row>
    <row r="267" spans="1:17" ht="17.45" customHeight="1">
      <c r="A267" s="273" t="s">
        <v>52</v>
      </c>
      <c r="B267" s="393" t="s">
        <v>52</v>
      </c>
      <c r="C267" s="323" t="s">
        <v>373</v>
      </c>
      <c r="D267" s="445">
        <v>4800</v>
      </c>
      <c r="E267" s="445">
        <f t="shared" si="18"/>
        <v>4800</v>
      </c>
      <c r="F267" s="325"/>
      <c r="G267" s="444">
        <f t="shared" si="19"/>
        <v>0</v>
      </c>
      <c r="H267" s="443">
        <f t="shared" si="20"/>
        <v>0</v>
      </c>
      <c r="I267" s="326" t="s">
        <v>72</v>
      </c>
      <c r="J267" s="72">
        <v>4800000</v>
      </c>
      <c r="K267" s="333" t="s">
        <v>10</v>
      </c>
      <c r="L267" s="334" t="s">
        <v>17</v>
      </c>
      <c r="M267" s="335">
        <v>1</v>
      </c>
      <c r="N267" s="335" t="s">
        <v>24</v>
      </c>
      <c r="O267" s="336" t="s">
        <v>16</v>
      </c>
      <c r="P267" s="72">
        <v>4800000</v>
      </c>
      <c r="Q267" s="337" t="s">
        <v>10</v>
      </c>
    </row>
    <row r="268" spans="1:17" ht="17.45" customHeight="1">
      <c r="A268" s="311"/>
      <c r="B268" s="312"/>
      <c r="C268" s="323" t="s">
        <v>144</v>
      </c>
      <c r="D268" s="445">
        <v>0</v>
      </c>
      <c r="E268" s="445">
        <f t="shared" si="18"/>
        <v>0</v>
      </c>
      <c r="F268" s="325"/>
      <c r="G268" s="444">
        <f t="shared" si="19"/>
        <v>0</v>
      </c>
      <c r="H268" s="443">
        <v>0</v>
      </c>
      <c r="I268" s="326" t="s">
        <v>317</v>
      </c>
      <c r="J268" s="72">
        <v>0</v>
      </c>
      <c r="K268" s="333" t="s">
        <v>10</v>
      </c>
      <c r="L268" s="334" t="s">
        <v>17</v>
      </c>
      <c r="M268" s="335">
        <v>1</v>
      </c>
      <c r="N268" s="335" t="s">
        <v>24</v>
      </c>
      <c r="O268" s="336" t="s">
        <v>16</v>
      </c>
      <c r="P268" s="72">
        <v>0</v>
      </c>
      <c r="Q268" s="337" t="s">
        <v>10</v>
      </c>
    </row>
    <row r="269" spans="1:17" ht="17.45" customHeight="1">
      <c r="A269" s="220"/>
      <c r="B269" s="64"/>
      <c r="C269" s="332" t="s">
        <v>399</v>
      </c>
      <c r="D269" s="445">
        <v>3000</v>
      </c>
      <c r="E269" s="445">
        <f t="shared" si="18"/>
        <v>3000</v>
      </c>
      <c r="F269" s="325"/>
      <c r="G269" s="444">
        <f t="shared" si="19"/>
        <v>0</v>
      </c>
      <c r="H269" s="443">
        <f t="shared" si="20"/>
        <v>0</v>
      </c>
      <c r="I269" s="326" t="s">
        <v>72</v>
      </c>
      <c r="J269" s="72">
        <v>3000000</v>
      </c>
      <c r="K269" s="333" t="s">
        <v>10</v>
      </c>
      <c r="L269" s="334" t="s">
        <v>17</v>
      </c>
      <c r="M269" s="335">
        <v>1</v>
      </c>
      <c r="N269" s="335" t="s">
        <v>24</v>
      </c>
      <c r="O269" s="336" t="s">
        <v>16</v>
      </c>
      <c r="P269" s="72">
        <v>3000000</v>
      </c>
      <c r="Q269" s="337" t="s">
        <v>10</v>
      </c>
    </row>
    <row r="270" spans="1:17" ht="17.45" customHeight="1">
      <c r="A270" s="220"/>
      <c r="B270" s="64"/>
      <c r="C270" s="323" t="s">
        <v>107</v>
      </c>
      <c r="D270" s="445">
        <v>3600</v>
      </c>
      <c r="E270" s="445">
        <f t="shared" si="18"/>
        <v>3600</v>
      </c>
      <c r="F270" s="325"/>
      <c r="G270" s="444">
        <f t="shared" si="19"/>
        <v>0</v>
      </c>
      <c r="H270" s="443">
        <f t="shared" si="20"/>
        <v>0</v>
      </c>
      <c r="I270" s="326" t="s">
        <v>72</v>
      </c>
      <c r="J270" s="72">
        <v>3600000</v>
      </c>
      <c r="K270" s="333" t="s">
        <v>10</v>
      </c>
      <c r="L270" s="334" t="s">
        <v>17</v>
      </c>
      <c r="M270" s="335">
        <v>1</v>
      </c>
      <c r="N270" s="335" t="s">
        <v>24</v>
      </c>
      <c r="O270" s="336" t="s">
        <v>16</v>
      </c>
      <c r="P270" s="72">
        <v>3600000</v>
      </c>
      <c r="Q270" s="337" t="s">
        <v>10</v>
      </c>
    </row>
    <row r="271" spans="1:17" ht="17.45" customHeight="1">
      <c r="A271" s="220"/>
      <c r="B271" s="64"/>
      <c r="C271" s="323" t="s">
        <v>196</v>
      </c>
      <c r="D271" s="445">
        <v>3000</v>
      </c>
      <c r="E271" s="445">
        <f t="shared" si="18"/>
        <v>3000</v>
      </c>
      <c r="F271" s="325"/>
      <c r="G271" s="444">
        <f t="shared" si="19"/>
        <v>0</v>
      </c>
      <c r="H271" s="443">
        <f t="shared" si="20"/>
        <v>0</v>
      </c>
      <c r="I271" s="326" t="s">
        <v>72</v>
      </c>
      <c r="J271" s="72">
        <v>3000000</v>
      </c>
      <c r="K271" s="333" t="s">
        <v>10</v>
      </c>
      <c r="L271" s="334" t="s">
        <v>17</v>
      </c>
      <c r="M271" s="335">
        <v>1</v>
      </c>
      <c r="N271" s="335" t="s">
        <v>24</v>
      </c>
      <c r="O271" s="336" t="s">
        <v>16</v>
      </c>
      <c r="P271" s="72">
        <v>3000000</v>
      </c>
      <c r="Q271" s="337" t="s">
        <v>10</v>
      </c>
    </row>
    <row r="272" spans="1:17" ht="17.45" customHeight="1">
      <c r="A272" s="220"/>
      <c r="B272" s="64"/>
      <c r="C272" s="332" t="s">
        <v>285</v>
      </c>
      <c r="D272" s="445">
        <v>5000</v>
      </c>
      <c r="E272" s="445">
        <f t="shared" si="18"/>
        <v>5000</v>
      </c>
      <c r="F272" s="325"/>
      <c r="G272" s="444">
        <f t="shared" si="19"/>
        <v>0</v>
      </c>
      <c r="H272" s="443">
        <f t="shared" si="20"/>
        <v>0</v>
      </c>
      <c r="I272" s="326" t="s">
        <v>72</v>
      </c>
      <c r="J272" s="72">
        <v>5000000</v>
      </c>
      <c r="K272" s="333" t="s">
        <v>10</v>
      </c>
      <c r="L272" s="334" t="s">
        <v>17</v>
      </c>
      <c r="M272" s="335">
        <v>1</v>
      </c>
      <c r="N272" s="335" t="s">
        <v>24</v>
      </c>
      <c r="O272" s="336" t="s">
        <v>16</v>
      </c>
      <c r="P272" s="72">
        <v>5000000</v>
      </c>
      <c r="Q272" s="337" t="s">
        <v>10</v>
      </c>
    </row>
    <row r="273" spans="1:17" ht="17.45" customHeight="1">
      <c r="A273" s="273"/>
      <c r="B273" s="393"/>
      <c r="C273" s="338" t="s">
        <v>124</v>
      </c>
      <c r="D273" s="433">
        <v>2700</v>
      </c>
      <c r="E273" s="433">
        <f t="shared" si="18"/>
        <v>2700</v>
      </c>
      <c r="F273" s="340"/>
      <c r="G273" s="418">
        <f t="shared" si="19"/>
        <v>0</v>
      </c>
      <c r="H273" s="429">
        <f t="shared" si="20"/>
        <v>0</v>
      </c>
      <c r="I273" s="326" t="s">
        <v>72</v>
      </c>
      <c r="J273" s="72">
        <v>2700000</v>
      </c>
      <c r="K273" s="333" t="s">
        <v>10</v>
      </c>
      <c r="L273" s="334" t="s">
        <v>17</v>
      </c>
      <c r="M273" s="335">
        <v>1</v>
      </c>
      <c r="N273" s="335" t="s">
        <v>24</v>
      </c>
      <c r="O273" s="336" t="s">
        <v>16</v>
      </c>
      <c r="P273" s="72">
        <v>2700000</v>
      </c>
      <c r="Q273" s="337" t="s">
        <v>10</v>
      </c>
    </row>
    <row r="274" spans="1:17" ht="17.45" customHeight="1">
      <c r="A274" s="220"/>
      <c r="B274" s="64"/>
      <c r="C274" s="323" t="s">
        <v>160</v>
      </c>
      <c r="D274" s="445">
        <v>2700</v>
      </c>
      <c r="E274" s="445">
        <f t="shared" si="18"/>
        <v>2700</v>
      </c>
      <c r="F274" s="325"/>
      <c r="G274" s="444">
        <f t="shared" si="19"/>
        <v>0</v>
      </c>
      <c r="H274" s="443">
        <f t="shared" si="20"/>
        <v>0</v>
      </c>
      <c r="I274" s="326" t="s">
        <v>72</v>
      </c>
      <c r="J274" s="72">
        <v>2700000</v>
      </c>
      <c r="K274" s="333" t="s">
        <v>10</v>
      </c>
      <c r="L274" s="334" t="s">
        <v>17</v>
      </c>
      <c r="M274" s="335">
        <v>1</v>
      </c>
      <c r="N274" s="335" t="s">
        <v>24</v>
      </c>
      <c r="O274" s="336" t="s">
        <v>16</v>
      </c>
      <c r="P274" s="72">
        <v>2700000</v>
      </c>
      <c r="Q274" s="337" t="s">
        <v>10</v>
      </c>
    </row>
    <row r="275" spans="1:17" ht="17.45" customHeight="1">
      <c r="A275" s="273"/>
      <c r="B275" s="393"/>
      <c r="C275" s="323" t="s">
        <v>113</v>
      </c>
      <c r="D275" s="445">
        <v>2400</v>
      </c>
      <c r="E275" s="445">
        <f t="shared" ref="E275:E290" si="21">P275/1000</f>
        <v>2400</v>
      </c>
      <c r="F275" s="325"/>
      <c r="G275" s="444">
        <f t="shared" si="19"/>
        <v>0</v>
      </c>
      <c r="H275" s="443">
        <f t="shared" ref="H275:H283" si="22">+G275/D275*100</f>
        <v>0</v>
      </c>
      <c r="I275" s="326" t="s">
        <v>72</v>
      </c>
      <c r="J275" s="72">
        <v>2400000</v>
      </c>
      <c r="K275" s="333" t="s">
        <v>10</v>
      </c>
      <c r="L275" s="334" t="s">
        <v>17</v>
      </c>
      <c r="M275" s="335">
        <v>1</v>
      </c>
      <c r="N275" s="335" t="s">
        <v>24</v>
      </c>
      <c r="O275" s="336" t="s">
        <v>16</v>
      </c>
      <c r="P275" s="72">
        <v>2400000</v>
      </c>
      <c r="Q275" s="337" t="s">
        <v>10</v>
      </c>
    </row>
    <row r="276" spans="1:17" ht="17.45" customHeight="1">
      <c r="A276" s="273"/>
      <c r="B276" s="393"/>
      <c r="C276" s="348" t="s">
        <v>244</v>
      </c>
      <c r="D276" s="414">
        <v>900</v>
      </c>
      <c r="E276" s="445">
        <f t="shared" si="21"/>
        <v>900</v>
      </c>
      <c r="F276" s="349"/>
      <c r="G276" s="444">
        <f t="shared" si="19"/>
        <v>0</v>
      </c>
      <c r="H276" s="443">
        <f t="shared" si="22"/>
        <v>0</v>
      </c>
      <c r="I276" s="326" t="s">
        <v>72</v>
      </c>
      <c r="J276" s="72">
        <v>900000</v>
      </c>
      <c r="K276" s="333" t="s">
        <v>10</v>
      </c>
      <c r="L276" s="334" t="s">
        <v>17</v>
      </c>
      <c r="M276" s="335">
        <v>1</v>
      </c>
      <c r="N276" s="335" t="s">
        <v>24</v>
      </c>
      <c r="O276" s="336" t="s">
        <v>16</v>
      </c>
      <c r="P276" s="72">
        <v>900000</v>
      </c>
      <c r="Q276" s="337" t="s">
        <v>10</v>
      </c>
    </row>
    <row r="277" spans="1:17" ht="17.45" customHeight="1">
      <c r="A277" s="220"/>
      <c r="B277" s="64"/>
      <c r="C277" s="352" t="s">
        <v>383</v>
      </c>
      <c r="D277" s="414">
        <v>600</v>
      </c>
      <c r="E277" s="445">
        <f t="shared" si="21"/>
        <v>600</v>
      </c>
      <c r="F277" s="349"/>
      <c r="G277" s="444">
        <f t="shared" ref="G277:G290" si="23">+E277-D277</f>
        <v>0</v>
      </c>
      <c r="H277" s="443">
        <f t="shared" si="22"/>
        <v>0</v>
      </c>
      <c r="I277" s="326" t="s">
        <v>72</v>
      </c>
      <c r="J277" s="72">
        <v>600000</v>
      </c>
      <c r="K277" s="333" t="s">
        <v>10</v>
      </c>
      <c r="L277" s="334" t="s">
        <v>17</v>
      </c>
      <c r="M277" s="335">
        <v>1</v>
      </c>
      <c r="N277" s="335" t="s">
        <v>24</v>
      </c>
      <c r="O277" s="336" t="s">
        <v>16</v>
      </c>
      <c r="P277" s="72">
        <v>600000</v>
      </c>
      <c r="Q277" s="337" t="s">
        <v>10</v>
      </c>
    </row>
    <row r="278" spans="1:17" ht="17.45" customHeight="1">
      <c r="A278" s="220"/>
      <c r="B278" s="64"/>
      <c r="C278" s="332" t="s">
        <v>220</v>
      </c>
      <c r="D278" s="445">
        <v>1200</v>
      </c>
      <c r="E278" s="445">
        <f t="shared" si="21"/>
        <v>1200</v>
      </c>
      <c r="F278" s="349"/>
      <c r="G278" s="444">
        <f t="shared" si="23"/>
        <v>0</v>
      </c>
      <c r="H278" s="443">
        <f t="shared" si="22"/>
        <v>0</v>
      </c>
      <c r="I278" s="326" t="s">
        <v>72</v>
      </c>
      <c r="J278" s="72">
        <v>1200000</v>
      </c>
      <c r="K278" s="333" t="s">
        <v>10</v>
      </c>
      <c r="L278" s="334" t="s">
        <v>17</v>
      </c>
      <c r="M278" s="335">
        <v>1</v>
      </c>
      <c r="N278" s="335" t="s">
        <v>24</v>
      </c>
      <c r="O278" s="336" t="s">
        <v>16</v>
      </c>
      <c r="P278" s="72">
        <v>1200000</v>
      </c>
      <c r="Q278" s="337" t="s">
        <v>10</v>
      </c>
    </row>
    <row r="279" spans="1:17" ht="17.45" customHeight="1">
      <c r="A279" s="220"/>
      <c r="B279" s="64"/>
      <c r="C279" s="347" t="s">
        <v>377</v>
      </c>
      <c r="D279" s="445">
        <v>31000</v>
      </c>
      <c r="E279" s="433">
        <f t="shared" si="21"/>
        <v>31000</v>
      </c>
      <c r="F279" s="340"/>
      <c r="G279" s="418">
        <f t="shared" si="23"/>
        <v>0</v>
      </c>
      <c r="H279" s="429">
        <f t="shared" si="22"/>
        <v>0</v>
      </c>
      <c r="I279" s="326" t="s">
        <v>72</v>
      </c>
      <c r="J279" s="72">
        <v>7750000</v>
      </c>
      <c r="K279" s="333" t="s">
        <v>10</v>
      </c>
      <c r="L279" s="334" t="s">
        <v>39</v>
      </c>
      <c r="M279" s="335">
        <v>4</v>
      </c>
      <c r="N279" s="335" t="s">
        <v>24</v>
      </c>
      <c r="O279" s="336" t="s">
        <v>16</v>
      </c>
      <c r="P279" s="72">
        <v>31000000</v>
      </c>
      <c r="Q279" s="337" t="s">
        <v>10</v>
      </c>
    </row>
    <row r="280" spans="1:17" ht="17.45" customHeight="1">
      <c r="A280" s="220"/>
      <c r="B280" s="64"/>
      <c r="C280" s="332" t="s">
        <v>266</v>
      </c>
      <c r="D280" s="445">
        <v>2100</v>
      </c>
      <c r="E280" s="445">
        <f t="shared" si="21"/>
        <v>2100</v>
      </c>
      <c r="F280" s="325"/>
      <c r="G280" s="444">
        <f t="shared" si="23"/>
        <v>0</v>
      </c>
      <c r="H280" s="429">
        <f t="shared" si="22"/>
        <v>0</v>
      </c>
      <c r="I280" s="326" t="s">
        <v>72</v>
      </c>
      <c r="J280" s="72">
        <v>2100000</v>
      </c>
      <c r="K280" s="333" t="s">
        <v>10</v>
      </c>
      <c r="L280" s="334" t="s">
        <v>17</v>
      </c>
      <c r="M280" s="335">
        <v>1</v>
      </c>
      <c r="N280" s="335" t="s">
        <v>24</v>
      </c>
      <c r="O280" s="336" t="s">
        <v>16</v>
      </c>
      <c r="P280" s="72">
        <v>2100000</v>
      </c>
      <c r="Q280" s="337" t="s">
        <v>10</v>
      </c>
    </row>
    <row r="281" spans="1:17" ht="17.45" customHeight="1">
      <c r="A281" s="220"/>
      <c r="B281" s="64"/>
      <c r="C281" s="332" t="s">
        <v>308</v>
      </c>
      <c r="D281" s="445">
        <v>3400</v>
      </c>
      <c r="E281" s="445">
        <f t="shared" si="21"/>
        <v>3400</v>
      </c>
      <c r="F281" s="325"/>
      <c r="G281" s="444">
        <f t="shared" si="23"/>
        <v>0</v>
      </c>
      <c r="H281" s="429">
        <f t="shared" si="22"/>
        <v>0</v>
      </c>
      <c r="I281" s="326" t="s">
        <v>72</v>
      </c>
      <c r="J281" s="72">
        <v>850000</v>
      </c>
      <c r="K281" s="333" t="s">
        <v>10</v>
      </c>
      <c r="L281" s="334" t="s">
        <v>17</v>
      </c>
      <c r="M281" s="335">
        <v>4</v>
      </c>
      <c r="N281" s="335" t="s">
        <v>24</v>
      </c>
      <c r="O281" s="336" t="s">
        <v>16</v>
      </c>
      <c r="P281" s="72">
        <v>3400000</v>
      </c>
      <c r="Q281" s="337" t="s">
        <v>10</v>
      </c>
    </row>
    <row r="282" spans="1:17" ht="17.45" customHeight="1">
      <c r="A282" s="220"/>
      <c r="B282" s="64"/>
      <c r="C282" s="353" t="s">
        <v>369</v>
      </c>
      <c r="D282" s="445">
        <v>1500</v>
      </c>
      <c r="E282" s="445">
        <f t="shared" si="21"/>
        <v>1500</v>
      </c>
      <c r="F282" s="325"/>
      <c r="G282" s="444">
        <f t="shared" si="23"/>
        <v>0</v>
      </c>
      <c r="H282" s="429">
        <f t="shared" si="22"/>
        <v>0</v>
      </c>
      <c r="I282" s="355" t="s">
        <v>72</v>
      </c>
      <c r="J282" s="21">
        <v>1500000</v>
      </c>
      <c r="K282" s="333" t="s">
        <v>10</v>
      </c>
      <c r="L282" s="334" t="s">
        <v>17</v>
      </c>
      <c r="M282" s="335">
        <v>1</v>
      </c>
      <c r="N282" s="335" t="s">
        <v>24</v>
      </c>
      <c r="O282" s="336" t="s">
        <v>16</v>
      </c>
      <c r="P282" s="72">
        <v>1500000</v>
      </c>
      <c r="Q282" s="337" t="s">
        <v>10</v>
      </c>
    </row>
    <row r="283" spans="1:17" ht="17.45" customHeight="1">
      <c r="A283" s="220"/>
      <c r="B283" s="64"/>
      <c r="C283" s="353" t="s">
        <v>376</v>
      </c>
      <c r="D283" s="445">
        <v>300</v>
      </c>
      <c r="E283" s="445">
        <f t="shared" si="21"/>
        <v>300</v>
      </c>
      <c r="F283" s="325"/>
      <c r="G283" s="444">
        <f t="shared" si="23"/>
        <v>0</v>
      </c>
      <c r="H283" s="429">
        <f t="shared" si="22"/>
        <v>0</v>
      </c>
      <c r="I283" s="326" t="s">
        <v>72</v>
      </c>
      <c r="J283" s="21">
        <v>300000</v>
      </c>
      <c r="K283" s="333" t="s">
        <v>10</v>
      </c>
      <c r="L283" s="334" t="s">
        <v>17</v>
      </c>
      <c r="M283" s="335">
        <v>1</v>
      </c>
      <c r="N283" s="335" t="s">
        <v>24</v>
      </c>
      <c r="O283" s="336" t="s">
        <v>16</v>
      </c>
      <c r="P283" s="72">
        <v>300000</v>
      </c>
      <c r="Q283" s="337" t="s">
        <v>10</v>
      </c>
    </row>
    <row r="284" spans="1:17" ht="17.45" customHeight="1">
      <c r="A284" s="220"/>
      <c r="B284" s="64"/>
      <c r="C284" s="323" t="s">
        <v>224</v>
      </c>
      <c r="D284" s="445">
        <v>300</v>
      </c>
      <c r="E284" s="445">
        <f t="shared" si="21"/>
        <v>300</v>
      </c>
      <c r="F284" s="325"/>
      <c r="G284" s="444">
        <f t="shared" si="23"/>
        <v>0</v>
      </c>
      <c r="H284" s="443">
        <f t="shared" ref="H284:H289" si="24">G284/D284*100</f>
        <v>0</v>
      </c>
      <c r="I284" s="326" t="s">
        <v>72</v>
      </c>
      <c r="J284" s="21">
        <v>300000</v>
      </c>
      <c r="K284" s="333" t="s">
        <v>10</v>
      </c>
      <c r="L284" s="334" t="s">
        <v>17</v>
      </c>
      <c r="M284" s="335">
        <v>1</v>
      </c>
      <c r="N284" s="335" t="s">
        <v>24</v>
      </c>
      <c r="O284" s="336" t="s">
        <v>16</v>
      </c>
      <c r="P284" s="72">
        <v>300000</v>
      </c>
      <c r="Q284" s="337" t="s">
        <v>10</v>
      </c>
    </row>
    <row r="285" spans="1:17" ht="17.45" customHeight="1">
      <c r="A285" s="220"/>
      <c r="B285" s="64"/>
      <c r="C285" s="323" t="s">
        <v>207</v>
      </c>
      <c r="D285" s="445">
        <v>300</v>
      </c>
      <c r="E285" s="445">
        <f t="shared" si="21"/>
        <v>300</v>
      </c>
      <c r="F285" s="325"/>
      <c r="G285" s="444">
        <f t="shared" si="23"/>
        <v>0</v>
      </c>
      <c r="H285" s="443">
        <f t="shared" si="24"/>
        <v>0</v>
      </c>
      <c r="I285" s="326" t="s">
        <v>72</v>
      </c>
      <c r="J285" s="21">
        <v>300000</v>
      </c>
      <c r="K285" s="333" t="s">
        <v>10</v>
      </c>
      <c r="L285" s="334" t="s">
        <v>17</v>
      </c>
      <c r="M285" s="335">
        <v>1</v>
      </c>
      <c r="N285" s="335" t="s">
        <v>24</v>
      </c>
      <c r="O285" s="336" t="s">
        <v>16</v>
      </c>
      <c r="P285" s="72">
        <v>300000</v>
      </c>
      <c r="Q285" s="337" t="s">
        <v>10</v>
      </c>
    </row>
    <row r="286" spans="1:17" ht="17.45" customHeight="1">
      <c r="A286" s="220"/>
      <c r="B286" s="64"/>
      <c r="C286" s="323" t="s">
        <v>249</v>
      </c>
      <c r="D286" s="445">
        <v>300</v>
      </c>
      <c r="E286" s="445">
        <f t="shared" si="21"/>
        <v>300</v>
      </c>
      <c r="F286" s="325"/>
      <c r="G286" s="444">
        <f t="shared" si="23"/>
        <v>0</v>
      </c>
      <c r="H286" s="443">
        <f t="shared" si="24"/>
        <v>0</v>
      </c>
      <c r="I286" s="326" t="s">
        <v>72</v>
      </c>
      <c r="J286" s="21">
        <v>300000</v>
      </c>
      <c r="K286" s="333" t="s">
        <v>10</v>
      </c>
      <c r="L286" s="334" t="s">
        <v>17</v>
      </c>
      <c r="M286" s="335">
        <v>1</v>
      </c>
      <c r="N286" s="335" t="s">
        <v>24</v>
      </c>
      <c r="O286" s="336" t="s">
        <v>16</v>
      </c>
      <c r="P286" s="72">
        <v>300000</v>
      </c>
      <c r="Q286" s="337" t="s">
        <v>10</v>
      </c>
    </row>
    <row r="287" spans="1:17" ht="17.45" customHeight="1">
      <c r="A287" s="220"/>
      <c r="B287" s="64"/>
      <c r="C287" s="323" t="s">
        <v>82</v>
      </c>
      <c r="D287" s="445">
        <v>5000</v>
      </c>
      <c r="E287" s="445">
        <f t="shared" si="21"/>
        <v>5000</v>
      </c>
      <c r="F287" s="325"/>
      <c r="G287" s="444">
        <f t="shared" si="23"/>
        <v>0</v>
      </c>
      <c r="H287" s="443">
        <f t="shared" si="24"/>
        <v>0</v>
      </c>
      <c r="I287" s="326" t="s">
        <v>72</v>
      </c>
      <c r="J287" s="21">
        <v>5000000</v>
      </c>
      <c r="K287" s="333" t="s">
        <v>10</v>
      </c>
      <c r="L287" s="334" t="s">
        <v>17</v>
      </c>
      <c r="M287" s="335">
        <v>1</v>
      </c>
      <c r="N287" s="335" t="s">
        <v>24</v>
      </c>
      <c r="O287" s="336" t="s">
        <v>16</v>
      </c>
      <c r="P287" s="72">
        <v>5000000</v>
      </c>
      <c r="Q287" s="337" t="s">
        <v>10</v>
      </c>
    </row>
    <row r="288" spans="1:17" ht="17.45" customHeight="1">
      <c r="A288" s="220"/>
      <c r="B288" s="64"/>
      <c r="C288" s="332" t="s">
        <v>265</v>
      </c>
      <c r="D288" s="445">
        <v>300</v>
      </c>
      <c r="E288" s="445">
        <f t="shared" si="21"/>
        <v>300</v>
      </c>
      <c r="F288" s="325"/>
      <c r="G288" s="444">
        <f t="shared" si="23"/>
        <v>0</v>
      </c>
      <c r="H288" s="443">
        <f t="shared" si="24"/>
        <v>0</v>
      </c>
      <c r="I288" s="326" t="s">
        <v>72</v>
      </c>
      <c r="J288" s="21">
        <v>300000</v>
      </c>
      <c r="K288" s="333" t="s">
        <v>10</v>
      </c>
      <c r="L288" s="334" t="s">
        <v>17</v>
      </c>
      <c r="M288" s="335">
        <v>1</v>
      </c>
      <c r="N288" s="335" t="s">
        <v>24</v>
      </c>
      <c r="O288" s="336" t="s">
        <v>16</v>
      </c>
      <c r="P288" s="72">
        <v>300000</v>
      </c>
      <c r="Q288" s="337" t="s">
        <v>10</v>
      </c>
    </row>
    <row r="289" spans="1:17" ht="17.45" customHeight="1">
      <c r="A289" s="220"/>
      <c r="B289" s="64"/>
      <c r="C289" s="332" t="s">
        <v>255</v>
      </c>
      <c r="D289" s="445">
        <v>300</v>
      </c>
      <c r="E289" s="445">
        <f t="shared" si="21"/>
        <v>300</v>
      </c>
      <c r="F289" s="325"/>
      <c r="G289" s="444">
        <f t="shared" si="23"/>
        <v>0</v>
      </c>
      <c r="H289" s="443">
        <f t="shared" si="24"/>
        <v>0</v>
      </c>
      <c r="I289" s="326" t="s">
        <v>72</v>
      </c>
      <c r="J289" s="72">
        <v>300000</v>
      </c>
      <c r="K289" s="333" t="s">
        <v>10</v>
      </c>
      <c r="L289" s="334" t="s">
        <v>17</v>
      </c>
      <c r="M289" s="335">
        <v>1</v>
      </c>
      <c r="N289" s="335" t="s">
        <v>24</v>
      </c>
      <c r="O289" s="336" t="s">
        <v>16</v>
      </c>
      <c r="P289" s="72">
        <v>300000</v>
      </c>
      <c r="Q289" s="337" t="s">
        <v>10</v>
      </c>
    </row>
    <row r="290" spans="1:17" ht="17.45" customHeight="1">
      <c r="A290" s="220"/>
      <c r="B290" s="64"/>
      <c r="C290" s="332" t="s">
        <v>382</v>
      </c>
      <c r="D290" s="445">
        <v>300</v>
      </c>
      <c r="E290" s="445">
        <f t="shared" si="21"/>
        <v>300</v>
      </c>
      <c r="F290" s="325"/>
      <c r="G290" s="444">
        <f t="shared" si="23"/>
        <v>0</v>
      </c>
      <c r="H290" s="443">
        <f>+G290/D290*100</f>
        <v>0</v>
      </c>
      <c r="I290" s="326" t="s">
        <v>72</v>
      </c>
      <c r="J290" s="72">
        <v>300000</v>
      </c>
      <c r="K290" s="333" t="s">
        <v>10</v>
      </c>
      <c r="L290" s="334" t="s">
        <v>17</v>
      </c>
      <c r="M290" s="335">
        <v>1</v>
      </c>
      <c r="N290" s="335" t="s">
        <v>24</v>
      </c>
      <c r="O290" s="336" t="s">
        <v>16</v>
      </c>
      <c r="P290" s="72">
        <v>300000</v>
      </c>
      <c r="Q290" s="337" t="s">
        <v>10</v>
      </c>
    </row>
    <row r="291" spans="1:17" ht="17.45" customHeight="1">
      <c r="A291" s="220"/>
      <c r="B291" s="64"/>
      <c r="C291" s="353" t="s">
        <v>360</v>
      </c>
      <c r="D291" s="445">
        <v>1800</v>
      </c>
      <c r="E291" s="445">
        <f t="shared" ref="E291:E296" si="25">P291/1000</f>
        <v>1800</v>
      </c>
      <c r="F291" s="325"/>
      <c r="G291" s="444">
        <f t="shared" ref="G291:G303" si="26">+E291-D291</f>
        <v>0</v>
      </c>
      <c r="H291" s="443">
        <f>+G291/D291*100</f>
        <v>0</v>
      </c>
      <c r="I291" s="355" t="s">
        <v>72</v>
      </c>
      <c r="J291" s="72">
        <v>1800000</v>
      </c>
      <c r="K291" s="333" t="s">
        <v>10</v>
      </c>
      <c r="L291" s="334" t="s">
        <v>17</v>
      </c>
      <c r="M291" s="335">
        <v>1</v>
      </c>
      <c r="N291" s="335" t="s">
        <v>24</v>
      </c>
      <c r="O291" s="336" t="s">
        <v>16</v>
      </c>
      <c r="P291" s="72">
        <v>1800000</v>
      </c>
      <c r="Q291" s="337" t="s">
        <v>10</v>
      </c>
    </row>
    <row r="292" spans="1:17" ht="17.45" customHeight="1">
      <c r="A292" s="273"/>
      <c r="B292" s="393"/>
      <c r="C292" s="347" t="s">
        <v>275</v>
      </c>
      <c r="D292" s="433">
        <v>1200</v>
      </c>
      <c r="E292" s="433">
        <f t="shared" si="25"/>
        <v>1200</v>
      </c>
      <c r="F292" s="340"/>
      <c r="G292" s="418">
        <f t="shared" si="26"/>
        <v>0</v>
      </c>
      <c r="H292" s="429">
        <f>+G292/D292*100</f>
        <v>0</v>
      </c>
      <c r="I292" s="326" t="s">
        <v>72</v>
      </c>
      <c r="J292" s="72">
        <v>1200000</v>
      </c>
      <c r="K292" s="333" t="s">
        <v>10</v>
      </c>
      <c r="L292" s="334" t="s">
        <v>17</v>
      </c>
      <c r="M292" s="335">
        <v>1</v>
      </c>
      <c r="N292" s="335" t="s">
        <v>24</v>
      </c>
      <c r="O292" s="336" t="s">
        <v>16</v>
      </c>
      <c r="P292" s="72">
        <v>1200000</v>
      </c>
      <c r="Q292" s="337" t="s">
        <v>10</v>
      </c>
    </row>
    <row r="293" spans="1:17" ht="17.45" customHeight="1">
      <c r="A293" s="273"/>
      <c r="B293" s="393"/>
      <c r="C293" s="347" t="s">
        <v>277</v>
      </c>
      <c r="D293" s="433">
        <v>300</v>
      </c>
      <c r="E293" s="433">
        <f t="shared" si="25"/>
        <v>300</v>
      </c>
      <c r="F293" s="340"/>
      <c r="G293" s="418">
        <f t="shared" si="26"/>
        <v>0</v>
      </c>
      <c r="H293" s="429">
        <f>+G293/D293*100</f>
        <v>0</v>
      </c>
      <c r="I293" s="326" t="s">
        <v>72</v>
      </c>
      <c r="J293" s="72">
        <v>300000</v>
      </c>
      <c r="K293" s="333" t="s">
        <v>10</v>
      </c>
      <c r="L293" s="334" t="s">
        <v>17</v>
      </c>
      <c r="M293" s="335">
        <v>1</v>
      </c>
      <c r="N293" s="335" t="s">
        <v>24</v>
      </c>
      <c r="O293" s="336" t="s">
        <v>16</v>
      </c>
      <c r="P293" s="72">
        <v>300000</v>
      </c>
      <c r="Q293" s="337" t="s">
        <v>10</v>
      </c>
    </row>
    <row r="294" spans="1:17" ht="17.45" customHeight="1">
      <c r="A294" s="273"/>
      <c r="B294" s="393"/>
      <c r="C294" s="356" t="s">
        <v>349</v>
      </c>
      <c r="D294" s="432">
        <v>1500</v>
      </c>
      <c r="E294" s="433">
        <f t="shared" si="25"/>
        <v>1500</v>
      </c>
      <c r="F294" s="351"/>
      <c r="G294" s="418">
        <f t="shared" si="26"/>
        <v>0</v>
      </c>
      <c r="H294" s="429">
        <f>G294/D294*100</f>
        <v>0</v>
      </c>
      <c r="I294" s="355" t="s">
        <v>72</v>
      </c>
      <c r="J294" s="72">
        <v>1500000</v>
      </c>
      <c r="K294" s="333" t="s">
        <v>10</v>
      </c>
      <c r="L294" s="334" t="s">
        <v>17</v>
      </c>
      <c r="M294" s="335">
        <v>1</v>
      </c>
      <c r="N294" s="335" t="s">
        <v>24</v>
      </c>
      <c r="O294" s="336" t="s">
        <v>16</v>
      </c>
      <c r="P294" s="72">
        <v>1500000</v>
      </c>
      <c r="Q294" s="337" t="s">
        <v>10</v>
      </c>
    </row>
    <row r="295" spans="1:17" ht="17.45" customHeight="1">
      <c r="A295" s="273"/>
      <c r="B295" s="393"/>
      <c r="C295" s="353" t="s">
        <v>192</v>
      </c>
      <c r="D295" s="445">
        <v>900</v>
      </c>
      <c r="E295" s="445">
        <f t="shared" si="25"/>
        <v>900</v>
      </c>
      <c r="F295" s="325"/>
      <c r="G295" s="444">
        <f t="shared" si="26"/>
        <v>0</v>
      </c>
      <c r="H295" s="443">
        <f>G295/D295*100</f>
        <v>0</v>
      </c>
      <c r="I295" s="341" t="s">
        <v>72</v>
      </c>
      <c r="J295" s="69">
        <v>900000</v>
      </c>
      <c r="K295" s="342" t="s">
        <v>10</v>
      </c>
      <c r="L295" s="343" t="s">
        <v>17</v>
      </c>
      <c r="M295" s="344">
        <v>1</v>
      </c>
      <c r="N295" s="344" t="s">
        <v>24</v>
      </c>
      <c r="O295" s="345" t="s">
        <v>16</v>
      </c>
      <c r="P295" s="69">
        <v>900000</v>
      </c>
      <c r="Q295" s="346" t="s">
        <v>10</v>
      </c>
    </row>
    <row r="296" spans="1:17" ht="17.45" customHeight="1">
      <c r="A296" s="273" t="s">
        <v>52</v>
      </c>
      <c r="B296" s="393" t="s">
        <v>52</v>
      </c>
      <c r="C296" s="357" t="s">
        <v>351</v>
      </c>
      <c r="D296" s="432">
        <v>1500</v>
      </c>
      <c r="E296" s="433">
        <f t="shared" si="25"/>
        <v>1500</v>
      </c>
      <c r="F296" s="351"/>
      <c r="G296" s="418">
        <f t="shared" si="26"/>
        <v>0</v>
      </c>
      <c r="H296" s="429">
        <f t="shared" ref="H296:H300" si="27">+G296/D296*100</f>
        <v>0</v>
      </c>
      <c r="I296" s="355" t="s">
        <v>72</v>
      </c>
      <c r="J296" s="72">
        <v>1500000</v>
      </c>
      <c r="K296" s="333" t="s">
        <v>10</v>
      </c>
      <c r="L296" s="334" t="s">
        <v>17</v>
      </c>
      <c r="M296" s="335">
        <v>1</v>
      </c>
      <c r="N296" s="335" t="s">
        <v>24</v>
      </c>
      <c r="O296" s="336" t="s">
        <v>16</v>
      </c>
      <c r="P296" s="72">
        <v>1500000</v>
      </c>
      <c r="Q296" s="337" t="s">
        <v>10</v>
      </c>
    </row>
    <row r="297" spans="1:17" ht="17.45" customHeight="1">
      <c r="A297" s="220"/>
      <c r="B297" s="64"/>
      <c r="C297" s="348" t="s">
        <v>258</v>
      </c>
      <c r="D297" s="414">
        <v>1200</v>
      </c>
      <c r="E297" s="445">
        <f t="shared" ref="E297:E305" si="28">P297/1000</f>
        <v>1200</v>
      </c>
      <c r="F297" s="349"/>
      <c r="G297" s="444">
        <f t="shared" si="26"/>
        <v>0</v>
      </c>
      <c r="H297" s="443">
        <f t="shared" si="27"/>
        <v>0</v>
      </c>
      <c r="I297" s="326" t="s">
        <v>72</v>
      </c>
      <c r="J297" s="72">
        <v>1200000</v>
      </c>
      <c r="K297" s="333" t="s">
        <v>10</v>
      </c>
      <c r="L297" s="334" t="s">
        <v>17</v>
      </c>
      <c r="M297" s="335">
        <v>1</v>
      </c>
      <c r="N297" s="335" t="s">
        <v>24</v>
      </c>
      <c r="O297" s="336" t="s">
        <v>16</v>
      </c>
      <c r="P297" s="72">
        <v>1200000</v>
      </c>
      <c r="Q297" s="337" t="s">
        <v>10</v>
      </c>
    </row>
    <row r="298" spans="1:17" ht="17.45" customHeight="1">
      <c r="A298" s="220"/>
      <c r="B298" s="64"/>
      <c r="C298" s="348" t="s">
        <v>293</v>
      </c>
      <c r="D298" s="414">
        <v>300</v>
      </c>
      <c r="E298" s="445">
        <f t="shared" si="28"/>
        <v>300</v>
      </c>
      <c r="F298" s="349"/>
      <c r="G298" s="444">
        <f t="shared" si="26"/>
        <v>0</v>
      </c>
      <c r="H298" s="443">
        <f t="shared" si="27"/>
        <v>0</v>
      </c>
      <c r="I298" s="355" t="s">
        <v>72</v>
      </c>
      <c r="J298" s="72">
        <v>300000</v>
      </c>
      <c r="K298" s="333" t="s">
        <v>10</v>
      </c>
      <c r="L298" s="334" t="s">
        <v>17</v>
      </c>
      <c r="M298" s="335">
        <v>1</v>
      </c>
      <c r="N298" s="335" t="s">
        <v>24</v>
      </c>
      <c r="O298" s="336" t="s">
        <v>16</v>
      </c>
      <c r="P298" s="72">
        <v>300000</v>
      </c>
      <c r="Q298" s="337" t="s">
        <v>10</v>
      </c>
    </row>
    <row r="299" spans="1:17" ht="17.45" customHeight="1">
      <c r="A299" s="220"/>
      <c r="B299" s="64"/>
      <c r="C299" s="323" t="s">
        <v>201</v>
      </c>
      <c r="D299" s="445">
        <v>10000</v>
      </c>
      <c r="E299" s="445">
        <f t="shared" si="28"/>
        <v>10000</v>
      </c>
      <c r="F299" s="325"/>
      <c r="G299" s="444">
        <f t="shared" si="26"/>
        <v>0</v>
      </c>
      <c r="H299" s="443">
        <f t="shared" si="27"/>
        <v>0</v>
      </c>
      <c r="I299" s="355" t="s">
        <v>72</v>
      </c>
      <c r="J299" s="72">
        <v>2500000</v>
      </c>
      <c r="K299" s="333" t="s">
        <v>10</v>
      </c>
      <c r="L299" s="334" t="s">
        <v>17</v>
      </c>
      <c r="M299" s="335">
        <v>4</v>
      </c>
      <c r="N299" s="335" t="s">
        <v>24</v>
      </c>
      <c r="O299" s="336" t="s">
        <v>16</v>
      </c>
      <c r="P299" s="72">
        <v>10000000</v>
      </c>
      <c r="Q299" s="337" t="s">
        <v>10</v>
      </c>
    </row>
    <row r="300" spans="1:17" ht="17.45" customHeight="1">
      <c r="A300" s="220"/>
      <c r="B300" s="64"/>
      <c r="C300" s="347" t="s">
        <v>362</v>
      </c>
      <c r="D300" s="433">
        <v>5000</v>
      </c>
      <c r="E300" s="433">
        <f t="shared" si="28"/>
        <v>5000</v>
      </c>
      <c r="F300" s="340"/>
      <c r="G300" s="418">
        <f t="shared" si="26"/>
        <v>0</v>
      </c>
      <c r="H300" s="429">
        <f t="shared" si="27"/>
        <v>0</v>
      </c>
      <c r="I300" s="326" t="s">
        <v>72</v>
      </c>
      <c r="J300" s="72">
        <v>5000000</v>
      </c>
      <c r="K300" s="333" t="s">
        <v>10</v>
      </c>
      <c r="L300" s="334" t="s">
        <v>17</v>
      </c>
      <c r="M300" s="335">
        <v>1</v>
      </c>
      <c r="N300" s="335" t="s">
        <v>24</v>
      </c>
      <c r="O300" s="336" t="s">
        <v>16</v>
      </c>
      <c r="P300" s="72">
        <v>5000000</v>
      </c>
      <c r="Q300" s="337" t="s">
        <v>10</v>
      </c>
    </row>
    <row r="301" spans="1:17" ht="17.45" customHeight="1">
      <c r="A301" s="273"/>
      <c r="B301" s="393"/>
      <c r="C301" s="350" t="s">
        <v>189</v>
      </c>
      <c r="D301" s="432">
        <v>1500</v>
      </c>
      <c r="E301" s="433">
        <f t="shared" si="28"/>
        <v>1500</v>
      </c>
      <c r="F301" s="351"/>
      <c r="G301" s="418">
        <f t="shared" si="26"/>
        <v>0</v>
      </c>
      <c r="H301" s="429">
        <f>G301/D301*100</f>
        <v>0</v>
      </c>
      <c r="I301" s="355" t="s">
        <v>72</v>
      </c>
      <c r="J301" s="72">
        <v>1500000</v>
      </c>
      <c r="K301" s="333" t="s">
        <v>10</v>
      </c>
      <c r="L301" s="334" t="s">
        <v>17</v>
      </c>
      <c r="M301" s="335">
        <v>1</v>
      </c>
      <c r="N301" s="335" t="s">
        <v>24</v>
      </c>
      <c r="O301" s="336" t="s">
        <v>16</v>
      </c>
      <c r="P301" s="72">
        <v>1500000</v>
      </c>
      <c r="Q301" s="337" t="s">
        <v>10</v>
      </c>
    </row>
    <row r="302" spans="1:17" ht="17.45" customHeight="1">
      <c r="A302" s="220"/>
      <c r="B302" s="64"/>
      <c r="C302" s="348" t="s">
        <v>234</v>
      </c>
      <c r="D302" s="414">
        <v>300</v>
      </c>
      <c r="E302" s="445">
        <f t="shared" si="28"/>
        <v>300</v>
      </c>
      <c r="F302" s="349"/>
      <c r="G302" s="444">
        <f t="shared" si="26"/>
        <v>0</v>
      </c>
      <c r="H302" s="443">
        <f>G302/D302*100</f>
        <v>0</v>
      </c>
      <c r="I302" s="326" t="s">
        <v>72</v>
      </c>
      <c r="J302" s="72">
        <v>300000</v>
      </c>
      <c r="K302" s="333" t="s">
        <v>10</v>
      </c>
      <c r="L302" s="334" t="s">
        <v>17</v>
      </c>
      <c r="M302" s="335">
        <v>1</v>
      </c>
      <c r="N302" s="335" t="s">
        <v>24</v>
      </c>
      <c r="O302" s="336" t="s">
        <v>16</v>
      </c>
      <c r="P302" s="72">
        <v>300000</v>
      </c>
      <c r="Q302" s="337" t="s">
        <v>10</v>
      </c>
    </row>
    <row r="303" spans="1:17" ht="17.45" customHeight="1">
      <c r="A303" s="220"/>
      <c r="B303" s="64"/>
      <c r="C303" s="348" t="s">
        <v>223</v>
      </c>
      <c r="D303" s="414">
        <v>300</v>
      </c>
      <c r="E303" s="445">
        <f t="shared" si="28"/>
        <v>300</v>
      </c>
      <c r="F303" s="349"/>
      <c r="G303" s="444">
        <f t="shared" si="26"/>
        <v>0</v>
      </c>
      <c r="H303" s="443">
        <f>G303/D303*100</f>
        <v>0</v>
      </c>
      <c r="I303" s="326" t="s">
        <v>72</v>
      </c>
      <c r="J303" s="72">
        <v>300000</v>
      </c>
      <c r="K303" s="333" t="s">
        <v>10</v>
      </c>
      <c r="L303" s="334" t="s">
        <v>17</v>
      </c>
      <c r="M303" s="335">
        <v>1</v>
      </c>
      <c r="N303" s="335" t="s">
        <v>24</v>
      </c>
      <c r="O303" s="336" t="s">
        <v>16</v>
      </c>
      <c r="P303" s="72">
        <v>300000</v>
      </c>
      <c r="Q303" s="337" t="s">
        <v>10</v>
      </c>
    </row>
    <row r="304" spans="1:17" ht="17.45" customHeight="1">
      <c r="A304" s="220"/>
      <c r="B304" s="64"/>
      <c r="C304" s="348" t="s">
        <v>235</v>
      </c>
      <c r="D304" s="414">
        <v>2100</v>
      </c>
      <c r="E304" s="445">
        <f t="shared" si="28"/>
        <v>2100</v>
      </c>
      <c r="F304" s="349"/>
      <c r="G304" s="444">
        <f t="shared" ref="G304:G316" si="29">+E304-D304</f>
        <v>0</v>
      </c>
      <c r="H304" s="443">
        <f>G304/D304*100</f>
        <v>0</v>
      </c>
      <c r="I304" s="326" t="s">
        <v>72</v>
      </c>
      <c r="J304" s="72">
        <v>2100000</v>
      </c>
      <c r="K304" s="333" t="s">
        <v>10</v>
      </c>
      <c r="L304" s="334" t="s">
        <v>17</v>
      </c>
      <c r="M304" s="335">
        <v>1</v>
      </c>
      <c r="N304" s="335" t="s">
        <v>24</v>
      </c>
      <c r="O304" s="336" t="s">
        <v>16</v>
      </c>
      <c r="P304" s="72">
        <v>2100000</v>
      </c>
      <c r="Q304" s="337" t="s">
        <v>10</v>
      </c>
    </row>
    <row r="305" spans="1:17" ht="17.45" customHeight="1">
      <c r="A305" s="220"/>
      <c r="B305" s="64"/>
      <c r="C305" s="348" t="s">
        <v>239</v>
      </c>
      <c r="D305" s="414">
        <v>300</v>
      </c>
      <c r="E305" s="445">
        <f t="shared" si="28"/>
        <v>300</v>
      </c>
      <c r="F305" s="349"/>
      <c r="G305" s="444">
        <f t="shared" si="29"/>
        <v>0</v>
      </c>
      <c r="H305" s="443">
        <f>G305/D305*100</f>
        <v>0</v>
      </c>
      <c r="I305" s="326" t="s">
        <v>72</v>
      </c>
      <c r="J305" s="72">
        <v>300000</v>
      </c>
      <c r="K305" s="333" t="s">
        <v>10</v>
      </c>
      <c r="L305" s="334" t="s">
        <v>17</v>
      </c>
      <c r="M305" s="335">
        <v>1</v>
      </c>
      <c r="N305" s="335" t="s">
        <v>24</v>
      </c>
      <c r="O305" s="336" t="s">
        <v>16</v>
      </c>
      <c r="P305" s="72">
        <v>300000</v>
      </c>
      <c r="Q305" s="337" t="s">
        <v>10</v>
      </c>
    </row>
    <row r="306" spans="1:17" ht="17.45" customHeight="1">
      <c r="A306" s="220"/>
      <c r="B306" s="64"/>
      <c r="C306" s="352" t="s">
        <v>325</v>
      </c>
      <c r="D306" s="414">
        <v>34000</v>
      </c>
      <c r="E306" s="445">
        <f t="shared" ref="E306:E316" si="30">P306/1000</f>
        <v>34000</v>
      </c>
      <c r="F306" s="349"/>
      <c r="G306" s="444">
        <f t="shared" si="29"/>
        <v>0</v>
      </c>
      <c r="H306" s="443">
        <f t="shared" ref="H306:H312" si="31">+G306/D306*100</f>
        <v>0</v>
      </c>
      <c r="I306" s="326" t="s">
        <v>72</v>
      </c>
      <c r="J306" s="72">
        <v>8500000</v>
      </c>
      <c r="K306" s="333" t="s">
        <v>10</v>
      </c>
      <c r="L306" s="334" t="s">
        <v>17</v>
      </c>
      <c r="M306" s="335">
        <v>4</v>
      </c>
      <c r="N306" s="335" t="s">
        <v>24</v>
      </c>
      <c r="O306" s="336" t="s">
        <v>16</v>
      </c>
      <c r="P306" s="72">
        <v>34000000</v>
      </c>
      <c r="Q306" s="337" t="s">
        <v>10</v>
      </c>
    </row>
    <row r="307" spans="1:17" ht="17.45" customHeight="1">
      <c r="A307" s="220"/>
      <c r="B307" s="64"/>
      <c r="C307" s="352" t="s">
        <v>381</v>
      </c>
      <c r="D307" s="414">
        <v>300</v>
      </c>
      <c r="E307" s="445">
        <f t="shared" si="30"/>
        <v>300</v>
      </c>
      <c r="F307" s="349"/>
      <c r="G307" s="444">
        <f t="shared" si="29"/>
        <v>0</v>
      </c>
      <c r="H307" s="443">
        <f t="shared" si="31"/>
        <v>0</v>
      </c>
      <c r="I307" s="326" t="s">
        <v>72</v>
      </c>
      <c r="J307" s="72">
        <v>300000</v>
      </c>
      <c r="K307" s="333" t="s">
        <v>10</v>
      </c>
      <c r="L307" s="334" t="s">
        <v>17</v>
      </c>
      <c r="M307" s="335">
        <v>1</v>
      </c>
      <c r="N307" s="335" t="s">
        <v>24</v>
      </c>
      <c r="O307" s="336" t="s">
        <v>16</v>
      </c>
      <c r="P307" s="72">
        <v>300000</v>
      </c>
      <c r="Q307" s="337" t="s">
        <v>10</v>
      </c>
    </row>
    <row r="308" spans="1:17" ht="17.45" customHeight="1">
      <c r="A308" s="220"/>
      <c r="B308" s="64"/>
      <c r="C308" s="352" t="s">
        <v>331</v>
      </c>
      <c r="D308" s="414">
        <v>5000</v>
      </c>
      <c r="E308" s="445">
        <f t="shared" si="30"/>
        <v>5000</v>
      </c>
      <c r="F308" s="349"/>
      <c r="G308" s="444">
        <f t="shared" si="29"/>
        <v>0</v>
      </c>
      <c r="H308" s="443">
        <f t="shared" si="31"/>
        <v>0</v>
      </c>
      <c r="I308" s="326" t="s">
        <v>72</v>
      </c>
      <c r="J308" s="72">
        <v>1250000</v>
      </c>
      <c r="K308" s="333" t="s">
        <v>10</v>
      </c>
      <c r="L308" s="334" t="s">
        <v>17</v>
      </c>
      <c r="M308" s="335">
        <v>4</v>
      </c>
      <c r="N308" s="335" t="s">
        <v>24</v>
      </c>
      <c r="O308" s="336" t="s">
        <v>16</v>
      </c>
      <c r="P308" s="72">
        <v>5000000</v>
      </c>
      <c r="Q308" s="337" t="s">
        <v>10</v>
      </c>
    </row>
    <row r="309" spans="1:17" ht="17.45" customHeight="1">
      <c r="A309" s="220"/>
      <c r="B309" s="64"/>
      <c r="C309" s="352" t="s">
        <v>294</v>
      </c>
      <c r="D309" s="414">
        <v>0</v>
      </c>
      <c r="E309" s="445">
        <f t="shared" si="30"/>
        <v>0</v>
      </c>
      <c r="F309" s="349"/>
      <c r="G309" s="444">
        <f t="shared" si="29"/>
        <v>0</v>
      </c>
      <c r="H309" s="443">
        <v>0</v>
      </c>
      <c r="I309" s="326" t="s">
        <v>356</v>
      </c>
      <c r="J309" s="72">
        <v>0</v>
      </c>
      <c r="K309" s="333" t="s">
        <v>10</v>
      </c>
      <c r="L309" s="334" t="s">
        <v>17</v>
      </c>
      <c r="M309" s="335">
        <v>1</v>
      </c>
      <c r="N309" s="335" t="s">
        <v>24</v>
      </c>
      <c r="O309" s="336" t="s">
        <v>16</v>
      </c>
      <c r="P309" s="72">
        <v>0</v>
      </c>
      <c r="Q309" s="337" t="s">
        <v>10</v>
      </c>
    </row>
    <row r="310" spans="1:17" ht="17.45" customHeight="1">
      <c r="A310" s="273"/>
      <c r="B310" s="393"/>
      <c r="C310" s="352" t="s">
        <v>297</v>
      </c>
      <c r="D310" s="414">
        <v>70000</v>
      </c>
      <c r="E310" s="445">
        <f t="shared" si="30"/>
        <v>70000</v>
      </c>
      <c r="F310" s="349"/>
      <c r="G310" s="444">
        <f t="shared" si="29"/>
        <v>0</v>
      </c>
      <c r="H310" s="443">
        <f t="shared" si="31"/>
        <v>0</v>
      </c>
      <c r="I310" s="326" t="s">
        <v>72</v>
      </c>
      <c r="J310" s="72">
        <v>17500000</v>
      </c>
      <c r="K310" s="333" t="s">
        <v>10</v>
      </c>
      <c r="L310" s="334" t="s">
        <v>17</v>
      </c>
      <c r="M310" s="335">
        <v>4</v>
      </c>
      <c r="N310" s="335" t="s">
        <v>24</v>
      </c>
      <c r="O310" s="336" t="s">
        <v>16</v>
      </c>
      <c r="P310" s="72">
        <v>70000000</v>
      </c>
      <c r="Q310" s="337" t="s">
        <v>10</v>
      </c>
    </row>
    <row r="311" spans="1:17" ht="17.45" customHeight="1">
      <c r="A311" s="220"/>
      <c r="B311" s="64"/>
      <c r="C311" s="348" t="s">
        <v>178</v>
      </c>
      <c r="D311" s="414">
        <v>900</v>
      </c>
      <c r="E311" s="445">
        <f t="shared" si="30"/>
        <v>900</v>
      </c>
      <c r="F311" s="349"/>
      <c r="G311" s="444">
        <f t="shared" si="29"/>
        <v>0</v>
      </c>
      <c r="H311" s="443">
        <f t="shared" si="31"/>
        <v>0</v>
      </c>
      <c r="I311" s="326" t="s">
        <v>72</v>
      </c>
      <c r="J311" s="72">
        <v>900000</v>
      </c>
      <c r="K311" s="333" t="s">
        <v>10</v>
      </c>
      <c r="L311" s="334" t="s">
        <v>17</v>
      </c>
      <c r="M311" s="335">
        <v>1</v>
      </c>
      <c r="N311" s="335" t="s">
        <v>24</v>
      </c>
      <c r="O311" s="336" t="s">
        <v>16</v>
      </c>
      <c r="P311" s="72">
        <v>900000</v>
      </c>
      <c r="Q311" s="337" t="s">
        <v>10</v>
      </c>
    </row>
    <row r="312" spans="1:17" ht="17.45" customHeight="1">
      <c r="A312" s="220"/>
      <c r="B312" s="64"/>
      <c r="C312" s="352" t="s">
        <v>384</v>
      </c>
      <c r="D312" s="414">
        <v>300</v>
      </c>
      <c r="E312" s="445">
        <f t="shared" si="30"/>
        <v>300</v>
      </c>
      <c r="F312" s="349"/>
      <c r="G312" s="444">
        <f t="shared" si="29"/>
        <v>0</v>
      </c>
      <c r="H312" s="443">
        <f t="shared" si="31"/>
        <v>0</v>
      </c>
      <c r="I312" s="326" t="s">
        <v>72</v>
      </c>
      <c r="J312" s="72">
        <v>300000</v>
      </c>
      <c r="K312" s="333" t="s">
        <v>10</v>
      </c>
      <c r="L312" s="334" t="s">
        <v>17</v>
      </c>
      <c r="M312" s="335">
        <v>1</v>
      </c>
      <c r="N312" s="335" t="s">
        <v>24</v>
      </c>
      <c r="O312" s="336" t="s">
        <v>16</v>
      </c>
      <c r="P312" s="72">
        <v>300000</v>
      </c>
      <c r="Q312" s="337" t="s">
        <v>10</v>
      </c>
    </row>
    <row r="313" spans="1:17" ht="17.45" customHeight="1">
      <c r="A313" s="220"/>
      <c r="B313" s="64"/>
      <c r="C313" s="352" t="s">
        <v>291</v>
      </c>
      <c r="D313" s="414">
        <v>300</v>
      </c>
      <c r="E313" s="445">
        <f t="shared" si="30"/>
        <v>300</v>
      </c>
      <c r="F313" s="349"/>
      <c r="G313" s="444">
        <f t="shared" si="29"/>
        <v>0</v>
      </c>
      <c r="H313" s="443">
        <f>G313/D313*100</f>
        <v>0</v>
      </c>
      <c r="I313" s="326" t="s">
        <v>72</v>
      </c>
      <c r="J313" s="72">
        <v>300000</v>
      </c>
      <c r="K313" s="333" t="s">
        <v>10</v>
      </c>
      <c r="L313" s="334" t="s">
        <v>17</v>
      </c>
      <c r="M313" s="335">
        <v>1</v>
      </c>
      <c r="N313" s="335" t="s">
        <v>24</v>
      </c>
      <c r="O313" s="336" t="s">
        <v>16</v>
      </c>
      <c r="P313" s="72">
        <v>300000</v>
      </c>
      <c r="Q313" s="337" t="s">
        <v>10</v>
      </c>
    </row>
    <row r="314" spans="1:17" ht="17.45" customHeight="1">
      <c r="A314" s="220"/>
      <c r="B314" s="64"/>
      <c r="C314" s="332" t="s">
        <v>374</v>
      </c>
      <c r="D314" s="414">
        <v>1800</v>
      </c>
      <c r="E314" s="445">
        <f t="shared" si="30"/>
        <v>1800</v>
      </c>
      <c r="F314" s="349"/>
      <c r="G314" s="444">
        <f t="shared" si="29"/>
        <v>0</v>
      </c>
      <c r="H314" s="443">
        <f>G314/D314*100</f>
        <v>0</v>
      </c>
      <c r="I314" s="326" t="s">
        <v>72</v>
      </c>
      <c r="J314" s="72">
        <v>1800000</v>
      </c>
      <c r="K314" s="333" t="s">
        <v>10</v>
      </c>
      <c r="L314" s="334" t="s">
        <v>17</v>
      </c>
      <c r="M314" s="335">
        <v>1</v>
      </c>
      <c r="N314" s="335" t="s">
        <v>24</v>
      </c>
      <c r="O314" s="336" t="s">
        <v>16</v>
      </c>
      <c r="P314" s="72">
        <v>1800000</v>
      </c>
      <c r="Q314" s="337" t="s">
        <v>10</v>
      </c>
    </row>
    <row r="315" spans="1:17" ht="17.45" customHeight="1">
      <c r="A315" s="220"/>
      <c r="B315" s="64"/>
      <c r="C315" s="332" t="s">
        <v>284</v>
      </c>
      <c r="D315" s="414">
        <v>900</v>
      </c>
      <c r="E315" s="445">
        <f t="shared" si="30"/>
        <v>900</v>
      </c>
      <c r="F315" s="349"/>
      <c r="G315" s="444">
        <f t="shared" si="29"/>
        <v>0</v>
      </c>
      <c r="H315" s="443">
        <f>G315/D315*100</f>
        <v>0</v>
      </c>
      <c r="I315" s="326" t="s">
        <v>72</v>
      </c>
      <c r="J315" s="72">
        <v>900000</v>
      </c>
      <c r="K315" s="333" t="s">
        <v>10</v>
      </c>
      <c r="L315" s="334" t="s">
        <v>17</v>
      </c>
      <c r="M315" s="335">
        <v>1</v>
      </c>
      <c r="N315" s="335" t="s">
        <v>24</v>
      </c>
      <c r="O315" s="336" t="s">
        <v>16</v>
      </c>
      <c r="P315" s="72">
        <v>900000</v>
      </c>
      <c r="Q315" s="337" t="s">
        <v>10</v>
      </c>
    </row>
    <row r="316" spans="1:17" ht="17.45" customHeight="1">
      <c r="A316" s="220"/>
      <c r="B316" s="64"/>
      <c r="C316" s="352" t="s">
        <v>276</v>
      </c>
      <c r="D316" s="414">
        <v>300</v>
      </c>
      <c r="E316" s="445">
        <f t="shared" si="30"/>
        <v>300</v>
      </c>
      <c r="F316" s="349"/>
      <c r="G316" s="444">
        <f t="shared" si="29"/>
        <v>0</v>
      </c>
      <c r="H316" s="443">
        <f>G316/D316*100</f>
        <v>0</v>
      </c>
      <c r="I316" s="326" t="s">
        <v>72</v>
      </c>
      <c r="J316" s="72">
        <v>300000</v>
      </c>
      <c r="K316" s="333" t="s">
        <v>10</v>
      </c>
      <c r="L316" s="334" t="s">
        <v>17</v>
      </c>
      <c r="M316" s="335">
        <v>1</v>
      </c>
      <c r="N316" s="335" t="s">
        <v>24</v>
      </c>
      <c r="O316" s="336" t="s">
        <v>16</v>
      </c>
      <c r="P316" s="72">
        <v>300000</v>
      </c>
      <c r="Q316" s="337" t="s">
        <v>10</v>
      </c>
    </row>
    <row r="317" spans="1:17" ht="17.45" customHeight="1">
      <c r="A317" s="220"/>
      <c r="B317" s="64"/>
      <c r="C317" s="348" t="s">
        <v>151</v>
      </c>
      <c r="D317" s="414">
        <v>1800</v>
      </c>
      <c r="E317" s="445">
        <f t="shared" ref="E317:E324" si="32">P317/1000</f>
        <v>1800</v>
      </c>
      <c r="F317" s="349"/>
      <c r="G317" s="444">
        <f t="shared" ref="G317:G325" si="33">+E317-D317</f>
        <v>0</v>
      </c>
      <c r="H317" s="443">
        <f t="shared" ref="H317:H324" si="34">+G317/D317*100</f>
        <v>0</v>
      </c>
      <c r="I317" s="326" t="s">
        <v>72</v>
      </c>
      <c r="J317" s="72">
        <v>1800000</v>
      </c>
      <c r="K317" s="333" t="s">
        <v>10</v>
      </c>
      <c r="L317" s="334" t="s">
        <v>17</v>
      </c>
      <c r="M317" s="335">
        <v>1</v>
      </c>
      <c r="N317" s="335" t="s">
        <v>24</v>
      </c>
      <c r="O317" s="336" t="s">
        <v>16</v>
      </c>
      <c r="P317" s="72">
        <v>1800000</v>
      </c>
      <c r="Q317" s="337" t="s">
        <v>10</v>
      </c>
    </row>
    <row r="318" spans="1:17" ht="17.45" customHeight="1">
      <c r="A318" s="220"/>
      <c r="B318" s="64"/>
      <c r="C318" s="348" t="s">
        <v>211</v>
      </c>
      <c r="D318" s="414">
        <v>5000</v>
      </c>
      <c r="E318" s="445">
        <f t="shared" si="32"/>
        <v>5000</v>
      </c>
      <c r="F318" s="349"/>
      <c r="G318" s="444">
        <f t="shared" si="33"/>
        <v>0</v>
      </c>
      <c r="H318" s="443">
        <f t="shared" si="34"/>
        <v>0</v>
      </c>
      <c r="I318" s="326" t="s">
        <v>72</v>
      </c>
      <c r="J318" s="72">
        <v>5000000</v>
      </c>
      <c r="K318" s="333" t="s">
        <v>10</v>
      </c>
      <c r="L318" s="334" t="s">
        <v>17</v>
      </c>
      <c r="M318" s="335">
        <v>1</v>
      </c>
      <c r="N318" s="335" t="s">
        <v>24</v>
      </c>
      <c r="O318" s="336" t="s">
        <v>16</v>
      </c>
      <c r="P318" s="72">
        <v>5000000</v>
      </c>
      <c r="Q318" s="337" t="s">
        <v>10</v>
      </c>
    </row>
    <row r="319" spans="1:17" ht="17.45" customHeight="1">
      <c r="A319" s="220"/>
      <c r="B319" s="64"/>
      <c r="C319" s="323" t="s">
        <v>370</v>
      </c>
      <c r="D319" s="445">
        <v>1800</v>
      </c>
      <c r="E319" s="445">
        <f t="shared" si="32"/>
        <v>1800</v>
      </c>
      <c r="F319" s="325"/>
      <c r="G319" s="444">
        <f t="shared" si="33"/>
        <v>0</v>
      </c>
      <c r="H319" s="443">
        <f t="shared" si="34"/>
        <v>0</v>
      </c>
      <c r="I319" s="326" t="s">
        <v>72</v>
      </c>
      <c r="J319" s="72">
        <v>1800000</v>
      </c>
      <c r="K319" s="333" t="s">
        <v>10</v>
      </c>
      <c r="L319" s="334" t="s">
        <v>17</v>
      </c>
      <c r="M319" s="335">
        <v>1</v>
      </c>
      <c r="N319" s="335" t="s">
        <v>24</v>
      </c>
      <c r="O319" s="336" t="s">
        <v>16</v>
      </c>
      <c r="P319" s="72">
        <v>1800000</v>
      </c>
      <c r="Q319" s="337" t="s">
        <v>10</v>
      </c>
    </row>
    <row r="320" spans="1:17" ht="17.45" customHeight="1">
      <c r="A320" s="220"/>
      <c r="B320" s="64"/>
      <c r="C320" s="323" t="s">
        <v>231</v>
      </c>
      <c r="D320" s="445">
        <v>600</v>
      </c>
      <c r="E320" s="445">
        <f t="shared" si="32"/>
        <v>600</v>
      </c>
      <c r="F320" s="349"/>
      <c r="G320" s="444">
        <f t="shared" si="33"/>
        <v>0</v>
      </c>
      <c r="H320" s="443">
        <f t="shared" si="34"/>
        <v>0</v>
      </c>
      <c r="I320" s="326" t="s">
        <v>72</v>
      </c>
      <c r="J320" s="72">
        <v>600000</v>
      </c>
      <c r="K320" s="333" t="s">
        <v>10</v>
      </c>
      <c r="L320" s="334" t="s">
        <v>17</v>
      </c>
      <c r="M320" s="335">
        <v>1</v>
      </c>
      <c r="N320" s="335" t="s">
        <v>24</v>
      </c>
      <c r="O320" s="336" t="s">
        <v>16</v>
      </c>
      <c r="P320" s="72">
        <v>600000</v>
      </c>
      <c r="Q320" s="337" t="s">
        <v>10</v>
      </c>
    </row>
    <row r="321" spans="1:17" ht="17.45" customHeight="1">
      <c r="A321" s="220"/>
      <c r="B321" s="64"/>
      <c r="C321" s="332" t="s">
        <v>200</v>
      </c>
      <c r="D321" s="445">
        <v>1500</v>
      </c>
      <c r="E321" s="445">
        <f>P321/1000</f>
        <v>1500</v>
      </c>
      <c r="F321" s="325"/>
      <c r="G321" s="444">
        <f>+E321-D321</f>
        <v>0</v>
      </c>
      <c r="H321" s="443">
        <f>+G321/D321*100</f>
        <v>0</v>
      </c>
      <c r="I321" s="326" t="s">
        <v>72</v>
      </c>
      <c r="J321" s="72">
        <v>1500000</v>
      </c>
      <c r="K321" s="333" t="s">
        <v>10</v>
      </c>
      <c r="L321" s="334" t="s">
        <v>17</v>
      </c>
      <c r="M321" s="335">
        <v>1</v>
      </c>
      <c r="N321" s="335" t="s">
        <v>24</v>
      </c>
      <c r="O321" s="336" t="s">
        <v>16</v>
      </c>
      <c r="P321" s="72">
        <v>1500000</v>
      </c>
      <c r="Q321" s="337" t="s">
        <v>10</v>
      </c>
    </row>
    <row r="322" spans="1:17" ht="17.45" customHeight="1">
      <c r="A322" s="220"/>
      <c r="B322" s="64"/>
      <c r="C322" s="332" t="s">
        <v>247</v>
      </c>
      <c r="D322" s="445">
        <v>0</v>
      </c>
      <c r="E322" s="445">
        <f>P322/1000</f>
        <v>0</v>
      </c>
      <c r="F322" s="325"/>
      <c r="G322" s="444">
        <f>+E322-D322</f>
        <v>0</v>
      </c>
      <c r="H322" s="443">
        <v>0</v>
      </c>
      <c r="I322" s="326" t="s">
        <v>72</v>
      </c>
      <c r="J322" s="72">
        <v>0</v>
      </c>
      <c r="K322" s="333" t="s">
        <v>10</v>
      </c>
      <c r="L322" s="334" t="s">
        <v>17</v>
      </c>
      <c r="M322" s="335">
        <v>2</v>
      </c>
      <c r="N322" s="335" t="s">
        <v>24</v>
      </c>
      <c r="O322" s="336" t="s">
        <v>16</v>
      </c>
      <c r="P322" s="72">
        <v>0</v>
      </c>
      <c r="Q322" s="337" t="s">
        <v>10</v>
      </c>
    </row>
    <row r="323" spans="1:17" ht="17.45" customHeight="1">
      <c r="A323" s="273"/>
      <c r="B323" s="393"/>
      <c r="C323" s="323" t="s">
        <v>156</v>
      </c>
      <c r="D323" s="445">
        <v>15000</v>
      </c>
      <c r="E323" s="445">
        <f t="shared" si="32"/>
        <v>15000</v>
      </c>
      <c r="F323" s="325"/>
      <c r="G323" s="444">
        <f t="shared" si="33"/>
        <v>0</v>
      </c>
      <c r="H323" s="443">
        <f t="shared" si="34"/>
        <v>0</v>
      </c>
      <c r="I323" s="326" t="s">
        <v>72</v>
      </c>
      <c r="J323" s="72">
        <v>3750000</v>
      </c>
      <c r="K323" s="333" t="s">
        <v>10</v>
      </c>
      <c r="L323" s="334" t="s">
        <v>17</v>
      </c>
      <c r="M323" s="335">
        <v>4</v>
      </c>
      <c r="N323" s="335" t="s">
        <v>24</v>
      </c>
      <c r="O323" s="336" t="s">
        <v>16</v>
      </c>
      <c r="P323" s="72">
        <v>15000000</v>
      </c>
      <c r="Q323" s="337" t="s">
        <v>10</v>
      </c>
    </row>
    <row r="324" spans="1:17" ht="17.45" customHeight="1">
      <c r="A324" s="273"/>
      <c r="B324" s="393"/>
      <c r="C324" s="332" t="s">
        <v>361</v>
      </c>
      <c r="D324" s="445">
        <v>110000</v>
      </c>
      <c r="E324" s="445">
        <f t="shared" si="32"/>
        <v>110000</v>
      </c>
      <c r="F324" s="325"/>
      <c r="G324" s="444">
        <f t="shared" si="33"/>
        <v>0</v>
      </c>
      <c r="H324" s="443">
        <f t="shared" si="34"/>
        <v>0</v>
      </c>
      <c r="I324" s="341" t="s">
        <v>205</v>
      </c>
      <c r="J324" s="69">
        <v>110000000</v>
      </c>
      <c r="K324" s="342" t="s">
        <v>10</v>
      </c>
      <c r="L324" s="343" t="s">
        <v>17</v>
      </c>
      <c r="M324" s="344">
        <v>1</v>
      </c>
      <c r="N324" s="344" t="s">
        <v>24</v>
      </c>
      <c r="O324" s="345" t="s">
        <v>16</v>
      </c>
      <c r="P324" s="69">
        <v>110000000</v>
      </c>
      <c r="Q324" s="346" t="s">
        <v>10</v>
      </c>
    </row>
    <row r="325" spans="1:17" ht="21.75" customHeight="1">
      <c r="A325" s="319" t="s">
        <v>38</v>
      </c>
      <c r="B325" s="509" t="s">
        <v>23</v>
      </c>
      <c r="C325" s="531"/>
      <c r="D325" s="358">
        <f>SUM(D326:D335)</f>
        <v>4506994</v>
      </c>
      <c r="E325" s="359">
        <f>SUM(E326:E335)</f>
        <v>3932067.0789999999</v>
      </c>
      <c r="F325" s="359">
        <f>SUM(F327:F329)</f>
        <v>0</v>
      </c>
      <c r="G325" s="360">
        <f t="shared" si="33"/>
        <v>-574926.92100000009</v>
      </c>
      <c r="H325" s="361">
        <f>+G325/D325*100</f>
        <v>-12.756327632120213</v>
      </c>
      <c r="I325" s="439"/>
      <c r="J325" s="63"/>
      <c r="K325" s="158"/>
      <c r="L325" s="392"/>
      <c r="M325" s="392" t="s">
        <v>56</v>
      </c>
      <c r="N325" s="392"/>
      <c r="O325" s="392"/>
      <c r="P325" s="63">
        <f>SUM(P326,P330,P334)</f>
        <v>3932067079</v>
      </c>
      <c r="Q325" s="59" t="s">
        <v>10</v>
      </c>
    </row>
    <row r="326" spans="1:17" ht="18.75" customHeight="1">
      <c r="A326" s="290" t="s">
        <v>226</v>
      </c>
      <c r="B326" s="569" t="s">
        <v>336</v>
      </c>
      <c r="C326" s="580" t="s">
        <v>38</v>
      </c>
      <c r="D326" s="652">
        <v>4506994</v>
      </c>
      <c r="E326" s="560">
        <f>P326/1000</f>
        <v>3925182.2579999999</v>
      </c>
      <c r="F326" s="362"/>
      <c r="G326" s="563">
        <f>E326-D326</f>
        <v>-581811.74200000009</v>
      </c>
      <c r="H326" s="566">
        <f>G326/D326*100</f>
        <v>-12.909086233529491</v>
      </c>
      <c r="I326" s="438"/>
      <c r="J326" s="63"/>
      <c r="K326" s="158"/>
      <c r="L326" s="392"/>
      <c r="M326" s="392"/>
      <c r="N326" s="392"/>
      <c r="O326" s="392"/>
      <c r="P326" s="63">
        <f>SUM(P327:P329)</f>
        <v>3925182258</v>
      </c>
      <c r="Q326" s="59" t="s">
        <v>10</v>
      </c>
    </row>
    <row r="327" spans="1:17" ht="16.5" customHeight="1">
      <c r="A327" s="220"/>
      <c r="B327" s="570"/>
      <c r="C327" s="581"/>
      <c r="D327" s="653"/>
      <c r="E327" s="561"/>
      <c r="F327" s="362"/>
      <c r="G327" s="564"/>
      <c r="H327" s="567"/>
      <c r="I327" s="363" t="s">
        <v>305</v>
      </c>
      <c r="J327" s="72">
        <v>1646685413</v>
      </c>
      <c r="K327" s="22" t="s">
        <v>10</v>
      </c>
      <c r="L327" s="23" t="s">
        <v>17</v>
      </c>
      <c r="M327" s="430">
        <v>1</v>
      </c>
      <c r="N327" s="430" t="s">
        <v>24</v>
      </c>
      <c r="O327" s="24" t="s">
        <v>16</v>
      </c>
      <c r="P327" s="72">
        <f>+J327*M327</f>
        <v>1646685413</v>
      </c>
      <c r="Q327" s="12" t="s">
        <v>10</v>
      </c>
    </row>
    <row r="328" spans="1:17" ht="16.5" customHeight="1">
      <c r="A328" s="220"/>
      <c r="B328" s="570"/>
      <c r="C328" s="581"/>
      <c r="D328" s="653"/>
      <c r="E328" s="561"/>
      <c r="F328" s="364"/>
      <c r="G328" s="564"/>
      <c r="H328" s="567"/>
      <c r="I328" s="365" t="s">
        <v>119</v>
      </c>
      <c r="J328" s="72">
        <v>866412840</v>
      </c>
      <c r="K328" s="22" t="s">
        <v>10</v>
      </c>
      <c r="L328" s="23" t="s">
        <v>17</v>
      </c>
      <c r="M328" s="430">
        <v>1</v>
      </c>
      <c r="N328" s="430" t="s">
        <v>24</v>
      </c>
      <c r="O328" s="24" t="s">
        <v>16</v>
      </c>
      <c r="P328" s="72">
        <f>+J328*M328</f>
        <v>866412840</v>
      </c>
      <c r="Q328" s="12" t="s">
        <v>10</v>
      </c>
    </row>
    <row r="329" spans="1:17" ht="16.5" customHeight="1">
      <c r="A329" s="220"/>
      <c r="B329" s="570"/>
      <c r="C329" s="582"/>
      <c r="D329" s="654"/>
      <c r="E329" s="562"/>
      <c r="F329" s="278"/>
      <c r="G329" s="565"/>
      <c r="H329" s="568"/>
      <c r="I329" s="366" t="s">
        <v>125</v>
      </c>
      <c r="J329" s="367">
        <v>1412084005</v>
      </c>
      <c r="K329" s="14" t="s">
        <v>10</v>
      </c>
      <c r="L329" s="15" t="s">
        <v>17</v>
      </c>
      <c r="M329" s="16">
        <v>1</v>
      </c>
      <c r="N329" s="16" t="s">
        <v>24</v>
      </c>
      <c r="O329" s="17" t="s">
        <v>16</v>
      </c>
      <c r="P329" s="69">
        <f>+J329*M329</f>
        <v>1412084005</v>
      </c>
      <c r="Q329" s="18" t="s">
        <v>10</v>
      </c>
    </row>
    <row r="330" spans="1:17" ht="18.75" hidden="1" customHeight="1">
      <c r="A330" s="290"/>
      <c r="B330" s="570"/>
      <c r="C330" s="580" t="s">
        <v>232</v>
      </c>
      <c r="D330" s="652">
        <v>0</v>
      </c>
      <c r="E330" s="560">
        <f>P330/1000</f>
        <v>0</v>
      </c>
      <c r="F330" s="362"/>
      <c r="G330" s="563">
        <f>E330-D330</f>
        <v>0</v>
      </c>
      <c r="H330" s="566" t="e">
        <f>G330/D330*100</f>
        <v>#DIV/0!</v>
      </c>
      <c r="I330" s="438"/>
      <c r="J330" s="63"/>
      <c r="K330" s="158"/>
      <c r="L330" s="392"/>
      <c r="M330" s="392"/>
      <c r="N330" s="392"/>
      <c r="O330" s="392"/>
      <c r="P330" s="63">
        <f>SUM(P331:P333)</f>
        <v>0</v>
      </c>
      <c r="Q330" s="59" t="s">
        <v>10</v>
      </c>
    </row>
    <row r="331" spans="1:17" ht="16.5" hidden="1" customHeight="1">
      <c r="A331" s="220"/>
      <c r="B331" s="570"/>
      <c r="C331" s="581"/>
      <c r="D331" s="653"/>
      <c r="E331" s="561"/>
      <c r="F331" s="362"/>
      <c r="G331" s="564"/>
      <c r="H331" s="567"/>
      <c r="I331" s="363" t="s">
        <v>414</v>
      </c>
      <c r="J331" s="72">
        <v>0</v>
      </c>
      <c r="K331" s="22" t="s">
        <v>10</v>
      </c>
      <c r="L331" s="23" t="s">
        <v>17</v>
      </c>
      <c r="M331" s="430">
        <v>1</v>
      </c>
      <c r="N331" s="430" t="s">
        <v>24</v>
      </c>
      <c r="O331" s="24" t="s">
        <v>16</v>
      </c>
      <c r="P331" s="72">
        <f>+J331*M331</f>
        <v>0</v>
      </c>
      <c r="Q331" s="12" t="s">
        <v>10</v>
      </c>
    </row>
    <row r="332" spans="1:17" ht="16.5" hidden="1" customHeight="1">
      <c r="A332" s="220"/>
      <c r="B332" s="570"/>
      <c r="C332" s="581"/>
      <c r="D332" s="653"/>
      <c r="E332" s="561"/>
      <c r="F332" s="364"/>
      <c r="G332" s="564"/>
      <c r="H332" s="567"/>
      <c r="I332" s="365" t="s">
        <v>321</v>
      </c>
      <c r="J332" s="72">
        <v>0</v>
      </c>
      <c r="K332" s="22" t="s">
        <v>10</v>
      </c>
      <c r="L332" s="23" t="s">
        <v>17</v>
      </c>
      <c r="M332" s="430">
        <v>1</v>
      </c>
      <c r="N332" s="430" t="s">
        <v>24</v>
      </c>
      <c r="O332" s="24" t="s">
        <v>16</v>
      </c>
      <c r="P332" s="72">
        <f>+J332*M332</f>
        <v>0</v>
      </c>
      <c r="Q332" s="12" t="s">
        <v>10</v>
      </c>
    </row>
    <row r="333" spans="1:17" ht="16.5" hidden="1" customHeight="1">
      <c r="A333" s="220"/>
      <c r="B333" s="570"/>
      <c r="C333" s="582"/>
      <c r="D333" s="654"/>
      <c r="E333" s="562"/>
      <c r="F333" s="278"/>
      <c r="G333" s="565"/>
      <c r="H333" s="568"/>
      <c r="I333" s="366" t="s">
        <v>232</v>
      </c>
      <c r="J333" s="367">
        <v>0</v>
      </c>
      <c r="K333" s="14" t="s">
        <v>10</v>
      </c>
      <c r="L333" s="15" t="s">
        <v>17</v>
      </c>
      <c r="M333" s="16">
        <v>1</v>
      </c>
      <c r="N333" s="16" t="s">
        <v>24</v>
      </c>
      <c r="O333" s="17" t="s">
        <v>16</v>
      </c>
      <c r="P333" s="69">
        <f>+J333*M333</f>
        <v>0</v>
      </c>
      <c r="Q333" s="18" t="s">
        <v>10</v>
      </c>
    </row>
    <row r="334" spans="1:17" ht="16.5" customHeight="1">
      <c r="A334" s="220"/>
      <c r="B334" s="570"/>
      <c r="C334" s="580" t="s">
        <v>55</v>
      </c>
      <c r="D334" s="560">
        <v>0</v>
      </c>
      <c r="E334" s="552">
        <f>P334/1000</f>
        <v>6884.8209999999999</v>
      </c>
      <c r="F334" s="368"/>
      <c r="G334" s="563">
        <f>E334-D334</f>
        <v>6884.8209999999999</v>
      </c>
      <c r="H334" s="554" t="s">
        <v>463</v>
      </c>
      <c r="I334" s="438"/>
      <c r="J334" s="71"/>
      <c r="K334" s="158"/>
      <c r="L334" s="70"/>
      <c r="M334" s="392" t="s">
        <v>56</v>
      </c>
      <c r="N334" s="392"/>
      <c r="O334" s="392"/>
      <c r="P334" s="63">
        <f>SUM(P335:P335)</f>
        <v>6884821</v>
      </c>
      <c r="Q334" s="59" t="s">
        <v>10</v>
      </c>
    </row>
    <row r="335" spans="1:17" ht="16.5" customHeight="1" thickBot="1">
      <c r="A335" s="369"/>
      <c r="B335" s="571"/>
      <c r="C335" s="655"/>
      <c r="D335" s="656"/>
      <c r="E335" s="553"/>
      <c r="F335" s="370"/>
      <c r="G335" s="588"/>
      <c r="H335" s="555"/>
      <c r="I335" s="460" t="s">
        <v>449</v>
      </c>
      <c r="J335" s="461">
        <v>6884821</v>
      </c>
      <c r="K335" s="462" t="s">
        <v>10</v>
      </c>
      <c r="L335" s="180" t="s">
        <v>17</v>
      </c>
      <c r="M335" s="179">
        <v>1</v>
      </c>
      <c r="N335" s="179" t="s">
        <v>24</v>
      </c>
      <c r="O335" s="181" t="s">
        <v>16</v>
      </c>
      <c r="P335" s="463">
        <f>+J335*M335</f>
        <v>6884821</v>
      </c>
      <c r="Q335" s="182" t="s">
        <v>10</v>
      </c>
    </row>
    <row r="336" spans="1:17">
      <c r="A336" s="371"/>
      <c r="B336" s="372"/>
      <c r="C336" s="372"/>
      <c r="D336" s="373"/>
      <c r="E336" s="371"/>
      <c r="G336" s="374"/>
      <c r="H336" s="375"/>
      <c r="I336" s="376"/>
      <c r="J336" s="72"/>
      <c r="K336" s="22"/>
      <c r="L336" s="430"/>
      <c r="M336" s="430"/>
      <c r="N336" s="430"/>
      <c r="O336" s="430"/>
      <c r="P336" s="72"/>
      <c r="Q336" s="22"/>
    </row>
    <row r="337" spans="1:17">
      <c r="A337" s="371"/>
      <c r="B337" s="372"/>
      <c r="C337" s="372"/>
      <c r="D337" s="373"/>
      <c r="E337" s="371"/>
      <c r="G337" s="374"/>
      <c r="H337" s="375"/>
      <c r="I337" s="377"/>
      <c r="J337" s="72"/>
      <c r="K337" s="22"/>
      <c r="L337" s="430"/>
      <c r="M337" s="430"/>
      <c r="N337" s="430"/>
      <c r="O337" s="430"/>
      <c r="P337" s="72"/>
      <c r="Q337" s="22"/>
    </row>
    <row r="338" spans="1:17" ht="9.75" customHeight="1">
      <c r="A338" s="371"/>
      <c r="G338" s="374"/>
      <c r="H338" s="375"/>
      <c r="I338" s="232"/>
    </row>
    <row r="339" spans="1:17" ht="21.75" customHeight="1">
      <c r="G339" s="374"/>
      <c r="H339" s="375"/>
      <c r="I339" s="232"/>
    </row>
    <row r="341" spans="1:17">
      <c r="I341" s="378"/>
    </row>
    <row r="342" spans="1:17">
      <c r="I342" s="378"/>
    </row>
  </sheetData>
  <mergeCells count="392">
    <mergeCell ref="F185:F188"/>
    <mergeCell ref="F168:F171"/>
    <mergeCell ref="G168:G171"/>
    <mergeCell ref="M143:O143"/>
    <mergeCell ref="M172:O172"/>
    <mergeCell ref="D172:D175"/>
    <mergeCell ref="F94:F99"/>
    <mergeCell ref="H87:H90"/>
    <mergeCell ref="G87:G90"/>
    <mergeCell ref="F87:F90"/>
    <mergeCell ref="F91:F93"/>
    <mergeCell ref="F81:F82"/>
    <mergeCell ref="M86:O86"/>
    <mergeCell ref="M87:O87"/>
    <mergeCell ref="G94:G99"/>
    <mergeCell ref="G91:G93"/>
    <mergeCell ref="H94:H99"/>
    <mergeCell ref="H91:H93"/>
    <mergeCell ref="M36:O36"/>
    <mergeCell ref="M40:O40"/>
    <mergeCell ref="M43:O43"/>
    <mergeCell ref="M52:O52"/>
    <mergeCell ref="G81:G82"/>
    <mergeCell ref="H79:H80"/>
    <mergeCell ref="H81:H82"/>
    <mergeCell ref="F79:F80"/>
    <mergeCell ref="H67:H74"/>
    <mergeCell ref="F83:F84"/>
    <mergeCell ref="G75:G77"/>
    <mergeCell ref="H63:H66"/>
    <mergeCell ref="H59:H62"/>
    <mergeCell ref="H83:H84"/>
    <mergeCell ref="D52:D58"/>
    <mergeCell ref="E59:E62"/>
    <mergeCell ref="D59:D62"/>
    <mergeCell ref="G59:G62"/>
    <mergeCell ref="H75:H77"/>
    <mergeCell ref="G67:G74"/>
    <mergeCell ref="D36:D39"/>
    <mergeCell ref="E36:E39"/>
    <mergeCell ref="M67:O67"/>
    <mergeCell ref="M63:O63"/>
    <mergeCell ref="M75:O75"/>
    <mergeCell ref="F63:F66"/>
    <mergeCell ref="F75:F77"/>
    <mergeCell ref="G63:G66"/>
    <mergeCell ref="E67:E74"/>
    <mergeCell ref="E40:E42"/>
    <mergeCell ref="E43:E48"/>
    <mergeCell ref="D50:D51"/>
    <mergeCell ref="D43:D48"/>
    <mergeCell ref="E50:E51"/>
    <mergeCell ref="M59:O59"/>
    <mergeCell ref="E63:E66"/>
    <mergeCell ref="D75:D77"/>
    <mergeCell ref="E75:E77"/>
    <mergeCell ref="H29:H34"/>
    <mergeCell ref="F50:F51"/>
    <mergeCell ref="G50:G51"/>
    <mergeCell ref="G43:G48"/>
    <mergeCell ref="F43:F48"/>
    <mergeCell ref="F52:F58"/>
    <mergeCell ref="H52:H58"/>
    <mergeCell ref="G52:G58"/>
    <mergeCell ref="H43:H48"/>
    <mergeCell ref="G29:G34"/>
    <mergeCell ref="F29:F33"/>
    <mergeCell ref="F36:F38"/>
    <mergeCell ref="H40:H42"/>
    <mergeCell ref="G40:G42"/>
    <mergeCell ref="H50:H51"/>
    <mergeCell ref="G36:G39"/>
    <mergeCell ref="H36:H39"/>
    <mergeCell ref="I3:Q4"/>
    <mergeCell ref="D13:D20"/>
    <mergeCell ref="G13:G20"/>
    <mergeCell ref="E8:E12"/>
    <mergeCell ref="G8:G12"/>
    <mergeCell ref="E13:E20"/>
    <mergeCell ref="E23:E28"/>
    <mergeCell ref="E21:E22"/>
    <mergeCell ref="F23:F28"/>
    <mergeCell ref="M24:N24"/>
    <mergeCell ref="M25:N25"/>
    <mergeCell ref="M21:O21"/>
    <mergeCell ref="H21:H22"/>
    <mergeCell ref="M26:N26"/>
    <mergeCell ref="F21:F22"/>
    <mergeCell ref="G21:G22"/>
    <mergeCell ref="H23:H28"/>
    <mergeCell ref="H13:H20"/>
    <mergeCell ref="H8:H12"/>
    <mergeCell ref="M27:N27"/>
    <mergeCell ref="M23:O23"/>
    <mergeCell ref="G23:G28"/>
    <mergeCell ref="D23:D28"/>
    <mergeCell ref="M28:N28"/>
    <mergeCell ref="C59:C62"/>
    <mergeCell ref="C63:C66"/>
    <mergeCell ref="C127:C131"/>
    <mergeCell ref="E29:E34"/>
    <mergeCell ref="F59:F62"/>
    <mergeCell ref="C79:C80"/>
    <mergeCell ref="C52:C58"/>
    <mergeCell ref="C87:C90"/>
    <mergeCell ref="D87:D90"/>
    <mergeCell ref="E100:E101"/>
    <mergeCell ref="E83:E84"/>
    <mergeCell ref="C102:C103"/>
    <mergeCell ref="E91:E93"/>
    <mergeCell ref="E102:E103"/>
    <mergeCell ref="B85:C85"/>
    <mergeCell ref="C81:C82"/>
    <mergeCell ref="D94:D99"/>
    <mergeCell ref="C105:C107"/>
    <mergeCell ref="E81:E82"/>
    <mergeCell ref="D29:D34"/>
    <mergeCell ref="E52:E58"/>
    <mergeCell ref="D105:D107"/>
    <mergeCell ref="D108:D110"/>
    <mergeCell ref="D63:D66"/>
    <mergeCell ref="C3:C4"/>
    <mergeCell ref="D3:D4"/>
    <mergeCell ref="F13:F19"/>
    <mergeCell ref="D21:D22"/>
    <mergeCell ref="C21:C22"/>
    <mergeCell ref="E3:E4"/>
    <mergeCell ref="A5:C5"/>
    <mergeCell ref="C8:C12"/>
    <mergeCell ref="D8:D12"/>
    <mergeCell ref="B3:B4"/>
    <mergeCell ref="C67:C74"/>
    <mergeCell ref="D67:D74"/>
    <mergeCell ref="B86:B87"/>
    <mergeCell ref="D330:D333"/>
    <mergeCell ref="C334:C335"/>
    <mergeCell ref="C326:C329"/>
    <mergeCell ref="B227:C227"/>
    <mergeCell ref="D326:D329"/>
    <mergeCell ref="B325:C325"/>
    <mergeCell ref="D334:D335"/>
    <mergeCell ref="C196:C198"/>
    <mergeCell ref="D203:D207"/>
    <mergeCell ref="C203:C207"/>
    <mergeCell ref="D217:D219"/>
    <mergeCell ref="C217:C219"/>
    <mergeCell ref="C75:C77"/>
    <mergeCell ref="D132:D133"/>
    <mergeCell ref="D115:D117"/>
    <mergeCell ref="D190:D195"/>
    <mergeCell ref="D139:D140"/>
    <mergeCell ref="D81:D82"/>
    <mergeCell ref="D91:D93"/>
    <mergeCell ref="D102:D103"/>
    <mergeCell ref="D100:D101"/>
    <mergeCell ref="B78:C78"/>
    <mergeCell ref="C108:C110"/>
    <mergeCell ref="D221:D223"/>
    <mergeCell ref="C118:C120"/>
    <mergeCell ref="C132:C133"/>
    <mergeCell ref="C330:C333"/>
    <mergeCell ref="E190:E195"/>
    <mergeCell ref="E209:E216"/>
    <mergeCell ref="E139:E140"/>
    <mergeCell ref="E87:E90"/>
    <mergeCell ref="E79:E80"/>
    <mergeCell ref="D79:D80"/>
    <mergeCell ref="E127:E131"/>
    <mergeCell ref="D134:D138"/>
    <mergeCell ref="E134:E138"/>
    <mergeCell ref="D118:D120"/>
    <mergeCell ref="E94:E99"/>
    <mergeCell ref="C143:C145"/>
    <mergeCell ref="D143:D145"/>
    <mergeCell ref="E143:E145"/>
    <mergeCell ref="E168:E171"/>
    <mergeCell ref="B184:B185"/>
    <mergeCell ref="B224:C224"/>
    <mergeCell ref="E172:E175"/>
    <mergeCell ref="M196:O196"/>
    <mergeCell ref="G179:G180"/>
    <mergeCell ref="G141:G142"/>
    <mergeCell ref="G151:G159"/>
    <mergeCell ref="H151:H159"/>
    <mergeCell ref="G160:G164"/>
    <mergeCell ref="G165:G166"/>
    <mergeCell ref="H141:H142"/>
    <mergeCell ref="H146:H149"/>
    <mergeCell ref="G146:G149"/>
    <mergeCell ref="H181:H183"/>
    <mergeCell ref="H176:H177"/>
    <mergeCell ref="G143:G145"/>
    <mergeCell ref="H143:H145"/>
    <mergeCell ref="H185:H188"/>
    <mergeCell ref="M181:O181"/>
    <mergeCell ref="G172:G175"/>
    <mergeCell ref="H172:H175"/>
    <mergeCell ref="M185:O185"/>
    <mergeCell ref="H165:H166"/>
    <mergeCell ref="M176:O176"/>
    <mergeCell ref="H179:H180"/>
    <mergeCell ref="H168:H171"/>
    <mergeCell ref="G176:G177"/>
    <mergeCell ref="E105:E107"/>
    <mergeCell ref="C134:C138"/>
    <mergeCell ref="C209:C216"/>
    <mergeCell ref="C200:C202"/>
    <mergeCell ref="D160:D164"/>
    <mergeCell ref="D146:D149"/>
    <mergeCell ref="C172:C175"/>
    <mergeCell ref="C139:C140"/>
    <mergeCell ref="E108:E110"/>
    <mergeCell ref="E111:E114"/>
    <mergeCell ref="C181:C183"/>
    <mergeCell ref="D209:D216"/>
    <mergeCell ref="E115:E117"/>
    <mergeCell ref="E118:E120"/>
    <mergeCell ref="E122:E126"/>
    <mergeCell ref="C168:C171"/>
    <mergeCell ref="C176:C177"/>
    <mergeCell ref="D176:D177"/>
    <mergeCell ref="D181:D183"/>
    <mergeCell ref="E165:E166"/>
    <mergeCell ref="D127:D131"/>
    <mergeCell ref="E196:E198"/>
    <mergeCell ref="D151:D159"/>
    <mergeCell ref="E132:E133"/>
    <mergeCell ref="C122:C126"/>
    <mergeCell ref="D122:D126"/>
    <mergeCell ref="E200:E202"/>
    <mergeCell ref="C185:C188"/>
    <mergeCell ref="C190:C195"/>
    <mergeCell ref="E181:E183"/>
    <mergeCell ref="D168:D171"/>
    <mergeCell ref="D179:D180"/>
    <mergeCell ref="E179:E180"/>
    <mergeCell ref="D165:D166"/>
    <mergeCell ref="E160:E164"/>
    <mergeCell ref="C165:C166"/>
    <mergeCell ref="E141:E142"/>
    <mergeCell ref="C179:C180"/>
    <mergeCell ref="C151:C159"/>
    <mergeCell ref="D200:D202"/>
    <mergeCell ref="E151:E159"/>
    <mergeCell ref="C160:C164"/>
    <mergeCell ref="C146:C149"/>
    <mergeCell ref="C141:C142"/>
    <mergeCell ref="E185:E188"/>
    <mergeCell ref="E146:E149"/>
    <mergeCell ref="E176:E177"/>
    <mergeCell ref="I221:J221"/>
    <mergeCell ref="M209:O209"/>
    <mergeCell ref="M225:O225"/>
    <mergeCell ref="M203:O203"/>
    <mergeCell ref="M217:O217"/>
    <mergeCell ref="M221:O221"/>
    <mergeCell ref="O2:Q2"/>
    <mergeCell ref="M122:O122"/>
    <mergeCell ref="M121:O121"/>
    <mergeCell ref="M151:O151"/>
    <mergeCell ref="M165:O165"/>
    <mergeCell ref="M146:O146"/>
    <mergeCell ref="M160:O160"/>
    <mergeCell ref="M141:O141"/>
    <mergeCell ref="M100:O100"/>
    <mergeCell ref="M91:O91"/>
    <mergeCell ref="M179:O179"/>
    <mergeCell ref="M118:O118"/>
    <mergeCell ref="M94:O94"/>
    <mergeCell ref="M104:O104"/>
    <mergeCell ref="M168:O168"/>
    <mergeCell ref="M115:O115"/>
    <mergeCell ref="M190:O190"/>
    <mergeCell ref="M200:O200"/>
    <mergeCell ref="G3:H3"/>
    <mergeCell ref="F3:F4"/>
    <mergeCell ref="M13:O13"/>
    <mergeCell ref="H100:H101"/>
    <mergeCell ref="F151:F157"/>
    <mergeCell ref="H122:H126"/>
    <mergeCell ref="M105:O105"/>
    <mergeCell ref="G105:G107"/>
    <mergeCell ref="H108:H110"/>
    <mergeCell ref="H102:H103"/>
    <mergeCell ref="M102:O102"/>
    <mergeCell ref="H118:H120"/>
    <mergeCell ref="F111:F113"/>
    <mergeCell ref="M108:O108"/>
    <mergeCell ref="G115:G117"/>
    <mergeCell ref="H115:H117"/>
    <mergeCell ref="M111:O111"/>
    <mergeCell ref="G111:G114"/>
    <mergeCell ref="G122:G126"/>
    <mergeCell ref="M132:O132"/>
    <mergeCell ref="F132:F133"/>
    <mergeCell ref="F105:F107"/>
    <mergeCell ref="G83:G84"/>
    <mergeCell ref="G79:G80"/>
    <mergeCell ref="A1:B1"/>
    <mergeCell ref="D196:D198"/>
    <mergeCell ref="A2:B2"/>
    <mergeCell ref="A3:A4"/>
    <mergeCell ref="B6:C6"/>
    <mergeCell ref="C115:C117"/>
    <mergeCell ref="D141:D142"/>
    <mergeCell ref="D40:D42"/>
    <mergeCell ref="C29:C34"/>
    <mergeCell ref="D83:D84"/>
    <mergeCell ref="C100:C101"/>
    <mergeCell ref="C50:C51"/>
    <mergeCell ref="C43:C48"/>
    <mergeCell ref="C94:C99"/>
    <mergeCell ref="C83:C84"/>
    <mergeCell ref="C91:C93"/>
    <mergeCell ref="C23:C28"/>
    <mergeCell ref="C13:C20"/>
    <mergeCell ref="C40:C42"/>
    <mergeCell ref="C111:C114"/>
    <mergeCell ref="D185:D188"/>
    <mergeCell ref="D111:D114"/>
    <mergeCell ref="C36:C39"/>
    <mergeCell ref="B121:B122"/>
    <mergeCell ref="F108:F110"/>
    <mergeCell ref="G108:G110"/>
    <mergeCell ref="H111:H114"/>
    <mergeCell ref="F160:F164"/>
    <mergeCell ref="G181:G183"/>
    <mergeCell ref="F141:F142"/>
    <mergeCell ref="F118:F120"/>
    <mergeCell ref="F122:F126"/>
    <mergeCell ref="F181:F183"/>
    <mergeCell ref="F176:F177"/>
    <mergeCell ref="F179:F180"/>
    <mergeCell ref="M127:O127"/>
    <mergeCell ref="M134:O134"/>
    <mergeCell ref="G127:G131"/>
    <mergeCell ref="H127:H131"/>
    <mergeCell ref="G134:G138"/>
    <mergeCell ref="H134:H138"/>
    <mergeCell ref="M139:O139"/>
    <mergeCell ref="F146:F147"/>
    <mergeCell ref="G118:G120"/>
    <mergeCell ref="F139:F140"/>
    <mergeCell ref="H139:H140"/>
    <mergeCell ref="G132:G133"/>
    <mergeCell ref="H132:H133"/>
    <mergeCell ref="G100:G101"/>
    <mergeCell ref="H160:H164"/>
    <mergeCell ref="G334:G335"/>
    <mergeCell ref="H326:H329"/>
    <mergeCell ref="G326:G329"/>
    <mergeCell ref="G185:G188"/>
    <mergeCell ref="H209:H216"/>
    <mergeCell ref="H203:H207"/>
    <mergeCell ref="G190:G195"/>
    <mergeCell ref="H105:H107"/>
    <mergeCell ref="H217:H219"/>
    <mergeCell ref="G200:G202"/>
    <mergeCell ref="G209:G216"/>
    <mergeCell ref="G203:G207"/>
    <mergeCell ref="G139:G140"/>
    <mergeCell ref="G102:G103"/>
    <mergeCell ref="H200:H202"/>
    <mergeCell ref="G225:G226"/>
    <mergeCell ref="H225:H226"/>
    <mergeCell ref="G221:G223"/>
    <mergeCell ref="H196:H198"/>
    <mergeCell ref="G217:G219"/>
    <mergeCell ref="E334:E335"/>
    <mergeCell ref="H334:H335"/>
    <mergeCell ref="H190:H195"/>
    <mergeCell ref="G196:G198"/>
    <mergeCell ref="E330:E333"/>
    <mergeCell ref="G330:G333"/>
    <mergeCell ref="H330:H333"/>
    <mergeCell ref="B326:B335"/>
    <mergeCell ref="E217:E219"/>
    <mergeCell ref="E203:E207"/>
    <mergeCell ref="F221:F222"/>
    <mergeCell ref="F196:F198"/>
    <mergeCell ref="F203:F207"/>
    <mergeCell ref="F217:F219"/>
    <mergeCell ref="F200:F202"/>
    <mergeCell ref="C221:C223"/>
    <mergeCell ref="H221:H223"/>
    <mergeCell ref="F209:F214"/>
    <mergeCell ref="F190:F191"/>
    <mergeCell ref="E326:E329"/>
    <mergeCell ref="C225:C226"/>
    <mergeCell ref="E221:E223"/>
    <mergeCell ref="D225:D226"/>
    <mergeCell ref="E225:E226"/>
  </mergeCells>
  <phoneticPr fontId="6" type="noConversion"/>
  <pageMargins left="0.31496062992125984" right="0.19685039370078741" top="0.47244094488188981" bottom="0.19685039370078741" header="0.39370078740157483" footer="0.19685039370078741"/>
  <pageSetup paperSize="9" scale="92" firstPageNumber="5" fitToWidth="14" fitToHeight="14" orientation="landscape" useFirstPageNumber="1" r:id="rId1"/>
  <headerFooter>
    <oddFooter>&amp;C&amp;"맑은 고딕,Regular"&amp;P</oddFooter>
  </headerFooter>
  <rowBreaks count="11" manualBreakCount="11">
    <brk id="34" max="16" man="1"/>
    <brk id="66" max="16" man="1"/>
    <brk id="93" max="16" man="1"/>
    <brk id="120" max="16" man="1"/>
    <brk id="149" max="16" man="1"/>
    <brk id="177" max="16" man="1"/>
    <brk id="207" max="16" man="1"/>
    <brk id="237" max="16" man="1"/>
    <brk id="266" max="16" man="1"/>
    <brk id="295" max="16" man="1"/>
    <brk id="324" max="16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90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5</vt:i4>
      </vt:variant>
    </vt:vector>
  </HeadingPairs>
  <TitlesOfParts>
    <vt:vector size="8" baseType="lpstr">
      <vt:lpstr>예산총칙</vt:lpstr>
      <vt:lpstr>세입내역</vt:lpstr>
      <vt:lpstr>세출내역</vt:lpstr>
      <vt:lpstr>세입내역!Print_Area</vt:lpstr>
      <vt:lpstr>세출내역!Print_Area</vt:lpstr>
      <vt:lpstr>예산총칙!Print_Area</vt:lpstr>
      <vt:lpstr>세입내역!Print_Titles</vt:lpstr>
      <vt:lpstr>세출내역!Print_Titles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정경애</cp:lastModifiedBy>
  <cp:revision>14</cp:revision>
  <cp:lastPrinted>2021-02-02T00:22:33Z</cp:lastPrinted>
  <dcterms:created xsi:type="dcterms:W3CDTF">2009-12-07T05:26:05Z</dcterms:created>
  <dcterms:modified xsi:type="dcterms:W3CDTF">2021-02-23T05:21:37Z</dcterms:modified>
  <cp:version>1100.0100.01</cp:version>
</cp:coreProperties>
</file>