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정경애\Desktop\24년 예산 제출\"/>
    </mc:Choice>
  </mc:AlternateContent>
  <xr:revisionPtr revIDLastSave="0" documentId="13_ncr:1_{D0267041-A1B4-4E4D-95F5-8180361B801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세입명세서!$A$1:$R$92</definedName>
    <definedName name="_xlnm.Print_Area" localSheetId="2">세출명세서!$A$1:$P$307</definedName>
    <definedName name="_xlnm.Print_Area" localSheetId="0">예산총칙!$A$1:$P$21</definedName>
    <definedName name="_xlnm.Print_Titles" localSheetId="1">세입명세서!$4:$5</definedName>
    <definedName name="_xlnm.Print_Titles" localSheetId="2">세출명세서!$3:$4</definedName>
  </definedNames>
  <calcPr calcId="191029"/>
</workbook>
</file>

<file path=xl/calcChain.xml><?xml version="1.0" encoding="utf-8"?>
<calcChain xmlns="http://schemas.openxmlformats.org/spreadsheetml/2006/main">
  <c r="P79" i="6" l="1"/>
  <c r="O105" i="7" l="1"/>
  <c r="P92" i="6" l="1"/>
  <c r="H62" i="6" l="1"/>
  <c r="P62" i="6"/>
  <c r="O291" i="7" l="1"/>
  <c r="E291" i="7" s="1"/>
  <c r="F291" i="7" l="1"/>
  <c r="O88" i="7" l="1"/>
  <c r="P15" i="6" l="1"/>
  <c r="P21" i="6"/>
  <c r="O306" i="7" l="1"/>
  <c r="D162" i="7"/>
  <c r="O76" i="7"/>
  <c r="O75" i="7"/>
  <c r="O74" i="7"/>
  <c r="O37" i="7"/>
  <c r="O184" i="7" l="1"/>
  <c r="O183" i="7"/>
  <c r="O185" i="7"/>
  <c r="O110" i="7" l="1"/>
  <c r="O109" i="7" s="1"/>
  <c r="E109" i="7" s="1"/>
  <c r="F109" i="7" s="1"/>
  <c r="G109" i="7" s="1"/>
  <c r="F110" i="7"/>
  <c r="G110" i="7" s="1"/>
  <c r="O108" i="7"/>
  <c r="O106" i="7"/>
  <c r="O104" i="7" s="1"/>
  <c r="E104" i="7" s="1"/>
  <c r="F104" i="7" s="1"/>
  <c r="G104" i="7" s="1"/>
  <c r="O102" i="7"/>
  <c r="E102" i="7" s="1"/>
  <c r="F102" i="7" s="1"/>
  <c r="G102" i="7" s="1"/>
  <c r="O100" i="7"/>
  <c r="O99" i="7" s="1"/>
  <c r="E99" i="7" s="1"/>
  <c r="F99" i="7" s="1"/>
  <c r="G99" i="7" s="1"/>
  <c r="O107" i="7" l="1"/>
  <c r="E107" i="7" s="1"/>
  <c r="F107" i="7" s="1"/>
  <c r="G107" i="7" s="1"/>
  <c r="O169" i="7"/>
  <c r="O168" i="7"/>
  <c r="O165" i="7"/>
  <c r="O95" i="7"/>
  <c r="O94" i="7"/>
  <c r="O89" i="7"/>
  <c r="O87" i="7"/>
  <c r="O179" i="7" l="1"/>
  <c r="O73" i="7" l="1"/>
  <c r="D154" i="7" l="1"/>
  <c r="O237" i="7"/>
  <c r="P77" i="6"/>
  <c r="O137" i="7" l="1"/>
  <c r="O159" i="7" l="1"/>
  <c r="O158" i="7"/>
  <c r="O157" i="7"/>
  <c r="O156" i="7"/>
  <c r="P31" i="6"/>
  <c r="P30" i="6"/>
  <c r="P29" i="6"/>
  <c r="O155" i="7" l="1"/>
  <c r="E155" i="7" s="1"/>
  <c r="O72" i="7"/>
  <c r="O307" i="7"/>
  <c r="O304" i="7"/>
  <c r="O303" i="7"/>
  <c r="O302" i="7"/>
  <c r="O300" i="7"/>
  <c r="O299" i="7"/>
  <c r="O298" i="7"/>
  <c r="D296" i="7"/>
  <c r="O295" i="7"/>
  <c r="D293" i="7"/>
  <c r="O292" i="7"/>
  <c r="E292" i="7" s="1"/>
  <c r="F292" i="7" s="1"/>
  <c r="G292" i="7" s="1"/>
  <c r="O290" i="7"/>
  <c r="E290" i="7" s="1"/>
  <c r="O289" i="7"/>
  <c r="E289" i="7" s="1"/>
  <c r="F289" i="7" s="1"/>
  <c r="G289" i="7" s="1"/>
  <c r="O288" i="7"/>
  <c r="E288" i="7" s="1"/>
  <c r="O287" i="7"/>
  <c r="E287" i="7" s="1"/>
  <c r="F287" i="7" s="1"/>
  <c r="G287" i="7" s="1"/>
  <c r="O286" i="7"/>
  <c r="E286" i="7" s="1"/>
  <c r="O285" i="7"/>
  <c r="E285" i="7" s="1"/>
  <c r="F285" i="7" s="1"/>
  <c r="G285" i="7" s="1"/>
  <c r="O284" i="7"/>
  <c r="E284" i="7" s="1"/>
  <c r="O283" i="7"/>
  <c r="E283" i="7" s="1"/>
  <c r="F283" i="7" s="1"/>
  <c r="G283" i="7" s="1"/>
  <c r="O282" i="7"/>
  <c r="E282" i="7" s="1"/>
  <c r="F282" i="7" s="1"/>
  <c r="G282" i="7" s="1"/>
  <c r="O281" i="7"/>
  <c r="E281" i="7" s="1"/>
  <c r="F281" i="7" s="1"/>
  <c r="G281" i="7" s="1"/>
  <c r="O280" i="7"/>
  <c r="E280" i="7" s="1"/>
  <c r="F280" i="7" s="1"/>
  <c r="G280" i="7" s="1"/>
  <c r="O279" i="7"/>
  <c r="E279" i="7" s="1"/>
  <c r="F279" i="7" s="1"/>
  <c r="G279" i="7" s="1"/>
  <c r="O278" i="7"/>
  <c r="E278" i="7" s="1"/>
  <c r="O277" i="7"/>
  <c r="E277" i="7" s="1"/>
  <c r="O276" i="7"/>
  <c r="E276" i="7" s="1"/>
  <c r="O275" i="7"/>
  <c r="E275" i="7" s="1"/>
  <c r="O274" i="7"/>
  <c r="E274" i="7" s="1"/>
  <c r="O273" i="7"/>
  <c r="E273" i="7" s="1"/>
  <c r="F273" i="7" s="1"/>
  <c r="G273" i="7" s="1"/>
  <c r="O272" i="7"/>
  <c r="E272" i="7" s="1"/>
  <c r="O271" i="7"/>
  <c r="E271" i="7" s="1"/>
  <c r="F271" i="7" s="1"/>
  <c r="G271" i="7" s="1"/>
  <c r="O270" i="7"/>
  <c r="E270" i="7" s="1"/>
  <c r="O269" i="7"/>
  <c r="E269" i="7" s="1"/>
  <c r="F269" i="7" s="1"/>
  <c r="G269" i="7" s="1"/>
  <c r="O268" i="7"/>
  <c r="E268" i="7" s="1"/>
  <c r="O267" i="7"/>
  <c r="E267" i="7" s="1"/>
  <c r="F267" i="7" s="1"/>
  <c r="G267" i="7" s="1"/>
  <c r="O266" i="7"/>
  <c r="E266" i="7" s="1"/>
  <c r="O265" i="7"/>
  <c r="E265" i="7" s="1"/>
  <c r="O264" i="7"/>
  <c r="E264" i="7" s="1"/>
  <c r="O263" i="7"/>
  <c r="E263" i="7" s="1"/>
  <c r="F263" i="7" s="1"/>
  <c r="G263" i="7" s="1"/>
  <c r="O262" i="7"/>
  <c r="E262" i="7" s="1"/>
  <c r="O261" i="7"/>
  <c r="E261" i="7" s="1"/>
  <c r="F261" i="7" s="1"/>
  <c r="G261" i="7" s="1"/>
  <c r="O260" i="7"/>
  <c r="E260" i="7" s="1"/>
  <c r="O259" i="7"/>
  <c r="E259" i="7" s="1"/>
  <c r="F259" i="7" s="1"/>
  <c r="G259" i="7" s="1"/>
  <c r="O258" i="7"/>
  <c r="E258" i="7" s="1"/>
  <c r="O257" i="7"/>
  <c r="E257" i="7" s="1"/>
  <c r="F257" i="7" s="1"/>
  <c r="G257" i="7" s="1"/>
  <c r="O256" i="7"/>
  <c r="E256" i="7" s="1"/>
  <c r="O255" i="7"/>
  <c r="E255" i="7" s="1"/>
  <c r="O254" i="7"/>
  <c r="E254" i="7" s="1"/>
  <c r="O253" i="7"/>
  <c r="E253" i="7" s="1"/>
  <c r="O252" i="7"/>
  <c r="E252" i="7" s="1"/>
  <c r="F252" i="7" s="1"/>
  <c r="G252" i="7" s="1"/>
  <c r="O251" i="7"/>
  <c r="E251" i="7" s="1"/>
  <c r="O250" i="7"/>
  <c r="E250" i="7" s="1"/>
  <c r="F250" i="7" s="1"/>
  <c r="G250" i="7" s="1"/>
  <c r="O249" i="7"/>
  <c r="E249" i="7" s="1"/>
  <c r="O248" i="7"/>
  <c r="E248" i="7" s="1"/>
  <c r="F248" i="7" s="1"/>
  <c r="G248" i="7" s="1"/>
  <c r="O247" i="7"/>
  <c r="E247" i="7" s="1"/>
  <c r="O246" i="7"/>
  <c r="E246" i="7" s="1"/>
  <c r="O245" i="7"/>
  <c r="E245" i="7" s="1"/>
  <c r="O244" i="7"/>
  <c r="E244" i="7" s="1"/>
  <c r="O243" i="7"/>
  <c r="E243" i="7" s="1"/>
  <c r="O242" i="7"/>
  <c r="E242" i="7" s="1"/>
  <c r="F242" i="7" s="1"/>
  <c r="G242" i="7" s="1"/>
  <c r="O241" i="7"/>
  <c r="E241" i="7" s="1"/>
  <c r="O240" i="7"/>
  <c r="E240" i="7" s="1"/>
  <c r="F240" i="7" s="1"/>
  <c r="G240" i="7" s="1"/>
  <c r="O239" i="7"/>
  <c r="E239" i="7" s="1"/>
  <c r="O238" i="7"/>
  <c r="E238" i="7" s="1"/>
  <c r="F238" i="7" s="1"/>
  <c r="G238" i="7" s="1"/>
  <c r="E237" i="7"/>
  <c r="F237" i="7" s="1"/>
  <c r="G237" i="7" s="1"/>
  <c r="O236" i="7"/>
  <c r="E236" i="7" s="1"/>
  <c r="F236" i="7" s="1"/>
  <c r="G236" i="7" s="1"/>
  <c r="O235" i="7"/>
  <c r="E235" i="7" s="1"/>
  <c r="F235" i="7" s="1"/>
  <c r="G235" i="7" s="1"/>
  <c r="O234" i="7"/>
  <c r="E234" i="7" s="1"/>
  <c r="O233" i="7"/>
  <c r="E233" i="7" s="1"/>
  <c r="F233" i="7" s="1"/>
  <c r="G233" i="7" s="1"/>
  <c r="O232" i="7"/>
  <c r="E232" i="7" s="1"/>
  <c r="O231" i="7"/>
  <c r="E231" i="7" s="1"/>
  <c r="F231" i="7" s="1"/>
  <c r="G231" i="7" s="1"/>
  <c r="O230" i="7"/>
  <c r="E230" i="7" s="1"/>
  <c r="F230" i="7" s="1"/>
  <c r="G230" i="7" s="1"/>
  <c r="O229" i="7"/>
  <c r="E229" i="7" s="1"/>
  <c r="O228" i="7"/>
  <c r="E228" i="7" s="1"/>
  <c r="F228" i="7" s="1"/>
  <c r="G228" i="7" s="1"/>
  <c r="O227" i="7"/>
  <c r="E227" i="7" s="1"/>
  <c r="F227" i="7" s="1"/>
  <c r="G227" i="7" s="1"/>
  <c r="O226" i="7"/>
  <c r="E226" i="7" s="1"/>
  <c r="O225" i="7"/>
  <c r="E225" i="7" s="1"/>
  <c r="F225" i="7" s="1"/>
  <c r="G225" i="7" s="1"/>
  <c r="O224" i="7"/>
  <c r="E224" i="7" s="1"/>
  <c r="O223" i="7"/>
  <c r="E223" i="7" s="1"/>
  <c r="F223" i="7" s="1"/>
  <c r="G223" i="7" s="1"/>
  <c r="O222" i="7"/>
  <c r="E222" i="7" s="1"/>
  <c r="O221" i="7"/>
  <c r="E221" i="7" s="1"/>
  <c r="O220" i="7"/>
  <c r="E220" i="7" s="1"/>
  <c r="F220" i="7" s="1"/>
  <c r="G220" i="7" s="1"/>
  <c r="O219" i="7"/>
  <c r="E219" i="7" s="1"/>
  <c r="F219" i="7" s="1"/>
  <c r="G219" i="7" s="1"/>
  <c r="O218" i="7"/>
  <c r="E218" i="7" s="1"/>
  <c r="F218" i="7" s="1"/>
  <c r="G218" i="7" s="1"/>
  <c r="O217" i="7"/>
  <c r="E217" i="7" s="1"/>
  <c r="O216" i="7"/>
  <c r="E216" i="7" s="1"/>
  <c r="F216" i="7" s="1"/>
  <c r="G216" i="7" s="1"/>
  <c r="O215" i="7"/>
  <c r="E215" i="7" s="1"/>
  <c r="O214" i="7"/>
  <c r="E214" i="7" s="1"/>
  <c r="O213" i="7"/>
  <c r="E213" i="7" s="1"/>
  <c r="O212" i="7"/>
  <c r="E212" i="7" s="1"/>
  <c r="F212" i="7" s="1"/>
  <c r="G212" i="7" s="1"/>
  <c r="O211" i="7"/>
  <c r="E211" i="7" s="1"/>
  <c r="O210" i="7"/>
  <c r="E210" i="7" s="1"/>
  <c r="F210" i="7" s="1"/>
  <c r="G210" i="7" s="1"/>
  <c r="O209" i="7"/>
  <c r="E209" i="7" s="1"/>
  <c r="O208" i="7"/>
  <c r="E208" i="7" s="1"/>
  <c r="F208" i="7" s="1"/>
  <c r="G208" i="7" s="1"/>
  <c r="O207" i="7"/>
  <c r="E207" i="7" s="1"/>
  <c r="O206" i="7"/>
  <c r="E206" i="7" s="1"/>
  <c r="O205" i="7"/>
  <c r="E205" i="7" s="1"/>
  <c r="F205" i="7" s="1"/>
  <c r="G205" i="7" s="1"/>
  <c r="O204" i="7"/>
  <c r="O203" i="7"/>
  <c r="E203" i="7" s="1"/>
  <c r="O202" i="7"/>
  <c r="E202" i="7" s="1"/>
  <c r="F202" i="7" s="1"/>
  <c r="G202" i="7" s="1"/>
  <c r="D201" i="7"/>
  <c r="O200" i="7"/>
  <c r="O199" i="7"/>
  <c r="O197" i="7"/>
  <c r="O196" i="7"/>
  <c r="O195" i="7"/>
  <c r="O194" i="7"/>
  <c r="O193" i="7"/>
  <c r="O192" i="7"/>
  <c r="D190" i="7"/>
  <c r="O189" i="7"/>
  <c r="O188" i="7"/>
  <c r="O186" i="7"/>
  <c r="O182" i="7"/>
  <c r="D180" i="7"/>
  <c r="O177" i="7"/>
  <c r="O176" i="7"/>
  <c r="O175" i="7"/>
  <c r="O174" i="7"/>
  <c r="O173" i="7"/>
  <c r="D171" i="7"/>
  <c r="O170" i="7"/>
  <c r="D166" i="7"/>
  <c r="F165" i="7"/>
  <c r="G165" i="7" s="1"/>
  <c r="O164" i="7"/>
  <c r="F164" i="7"/>
  <c r="G164" i="7" s="1"/>
  <c r="O161" i="7"/>
  <c r="O160" i="7" s="1"/>
  <c r="O153" i="7"/>
  <c r="O152" i="7" s="1"/>
  <c r="E152" i="7" s="1"/>
  <c r="O151" i="7"/>
  <c r="O150" i="7"/>
  <c r="D148" i="7"/>
  <c r="O147" i="7"/>
  <c r="O146" i="7"/>
  <c r="O145" i="7"/>
  <c r="O144" i="7"/>
  <c r="O143" i="7"/>
  <c r="O140" i="7"/>
  <c r="O139" i="7"/>
  <c r="O136" i="7"/>
  <c r="O134" i="7"/>
  <c r="O133" i="7" s="1"/>
  <c r="E133" i="7" s="1"/>
  <c r="D132" i="7"/>
  <c r="O131" i="7"/>
  <c r="O130" i="7"/>
  <c r="O128" i="7"/>
  <c r="O127" i="7" s="1"/>
  <c r="E127" i="7" s="1"/>
  <c r="O126" i="7"/>
  <c r="O123" i="7"/>
  <c r="E123" i="7" s="1"/>
  <c r="O117" i="7"/>
  <c r="E117" i="7" s="1"/>
  <c r="O116" i="7"/>
  <c r="O115" i="7" s="1"/>
  <c r="E115" i="7" s="1"/>
  <c r="F115" i="7" s="1"/>
  <c r="G115" i="7" s="1"/>
  <c r="O114" i="7"/>
  <c r="O113" i="7"/>
  <c r="D111" i="7"/>
  <c r="D98" i="7"/>
  <c r="O97" i="7"/>
  <c r="O96" i="7" s="1"/>
  <c r="E96" i="7" s="1"/>
  <c r="F94" i="7"/>
  <c r="G94" i="7" s="1"/>
  <c r="O92" i="7"/>
  <c r="O91" i="7"/>
  <c r="F89" i="7"/>
  <c r="G89" i="7" s="1"/>
  <c r="D85" i="7"/>
  <c r="O83" i="7"/>
  <c r="O82" i="7" s="1"/>
  <c r="E82" i="7" s="1"/>
  <c r="F82" i="7" s="1"/>
  <c r="G82" i="7" s="1"/>
  <c r="O81" i="7"/>
  <c r="O80" i="7" s="1"/>
  <c r="E80" i="7" s="1"/>
  <c r="O79" i="7"/>
  <c r="O78" i="7" s="1"/>
  <c r="D77" i="7"/>
  <c r="O67" i="7"/>
  <c r="F67" i="7"/>
  <c r="G67" i="7" s="1"/>
  <c r="O66" i="7"/>
  <c r="F66" i="7"/>
  <c r="G66" i="7" s="1"/>
  <c r="O71" i="7"/>
  <c r="O70" i="7"/>
  <c r="O64" i="7"/>
  <c r="O63" i="7"/>
  <c r="O62" i="7"/>
  <c r="O61" i="7"/>
  <c r="O59" i="7"/>
  <c r="F59" i="7"/>
  <c r="G59" i="7" s="1"/>
  <c r="O58" i="7"/>
  <c r="F58" i="7"/>
  <c r="G58" i="7" s="1"/>
  <c r="O57" i="7"/>
  <c r="F57" i="7"/>
  <c r="G57" i="7" s="1"/>
  <c r="O55" i="7"/>
  <c r="F55" i="7"/>
  <c r="G55" i="7" s="1"/>
  <c r="O54" i="7"/>
  <c r="O53" i="7"/>
  <c r="F53" i="7"/>
  <c r="G53" i="7" s="1"/>
  <c r="O52" i="7"/>
  <c r="O51" i="7"/>
  <c r="F51" i="7"/>
  <c r="G51" i="7" s="1"/>
  <c r="O50" i="7"/>
  <c r="O48" i="7"/>
  <c r="O47" i="7" s="1"/>
  <c r="E47" i="7" s="1"/>
  <c r="F48" i="7"/>
  <c r="G48" i="7" s="1"/>
  <c r="D46" i="7"/>
  <c r="O45" i="7"/>
  <c r="F45" i="7"/>
  <c r="G45" i="7" s="1"/>
  <c r="O44" i="7"/>
  <c r="O43" i="7"/>
  <c r="F43" i="7"/>
  <c r="G43" i="7" s="1"/>
  <c r="O42" i="7"/>
  <c r="O41" i="7"/>
  <c r="F41" i="7"/>
  <c r="G41" i="7" s="1"/>
  <c r="O39" i="7"/>
  <c r="O36" i="7"/>
  <c r="O35" i="7"/>
  <c r="O34" i="7"/>
  <c r="D32" i="7"/>
  <c r="O31" i="7"/>
  <c r="F29" i="7"/>
  <c r="G29" i="7" s="1"/>
  <c r="F28" i="7"/>
  <c r="G28" i="7" s="1"/>
  <c r="F27" i="7"/>
  <c r="G27" i="7" s="1"/>
  <c r="F26" i="7"/>
  <c r="G26" i="7" s="1"/>
  <c r="F25" i="7"/>
  <c r="G25" i="7" s="1"/>
  <c r="F23" i="7"/>
  <c r="G23" i="7" s="1"/>
  <c r="O21" i="7"/>
  <c r="O20" i="7"/>
  <c r="O19" i="7"/>
  <c r="O18" i="7"/>
  <c r="O17" i="7"/>
  <c r="O16" i="7"/>
  <c r="O15" i="7"/>
  <c r="O14" i="7"/>
  <c r="O12" i="7"/>
  <c r="O11" i="7"/>
  <c r="O10" i="7"/>
  <c r="O9" i="7"/>
  <c r="D7" i="7"/>
  <c r="G92" i="6"/>
  <c r="H92" i="6" s="1"/>
  <c r="P91" i="6"/>
  <c r="P90" i="6"/>
  <c r="H90" i="6"/>
  <c r="P88" i="6"/>
  <c r="G88" i="6" s="1"/>
  <c r="H88" i="6" s="1"/>
  <c r="P87" i="6"/>
  <c r="E87" i="6" s="1"/>
  <c r="D86" i="6"/>
  <c r="D85" i="6" s="1"/>
  <c r="F85" i="6"/>
  <c r="P84" i="6"/>
  <c r="E84" i="6" s="1"/>
  <c r="P83" i="6"/>
  <c r="E83" i="6" s="1"/>
  <c r="G83" i="6" s="1"/>
  <c r="H83" i="6" s="1"/>
  <c r="P82" i="6"/>
  <c r="E82" i="6" s="1"/>
  <c r="F81" i="6"/>
  <c r="F80" i="6" s="1"/>
  <c r="D81" i="6"/>
  <c r="D80" i="6" s="1"/>
  <c r="P78" i="6"/>
  <c r="P76" i="6"/>
  <c r="P74" i="6"/>
  <c r="G74" i="6"/>
  <c r="P73" i="6"/>
  <c r="P71" i="6"/>
  <c r="P70" i="6"/>
  <c r="P68" i="6"/>
  <c r="G68" i="6"/>
  <c r="P67" i="6"/>
  <c r="G67" i="6"/>
  <c r="F65" i="6"/>
  <c r="F64" i="6" s="1"/>
  <c r="D65" i="6"/>
  <c r="D64" i="6" s="1"/>
  <c r="P63" i="6"/>
  <c r="P61" i="6"/>
  <c r="P60" i="6"/>
  <c r="P59" i="6"/>
  <c r="P58" i="6"/>
  <c r="H58" i="6"/>
  <c r="P57" i="6"/>
  <c r="G57" i="6"/>
  <c r="H57" i="6" s="1"/>
  <c r="P55" i="6"/>
  <c r="P54" i="6" s="1"/>
  <c r="E54" i="6" s="1"/>
  <c r="G54" i="6" s="1"/>
  <c r="H54" i="6" s="1"/>
  <c r="F53" i="6"/>
  <c r="D53" i="6"/>
  <c r="P52" i="6"/>
  <c r="P51" i="6"/>
  <c r="P50" i="6"/>
  <c r="P48" i="6"/>
  <c r="P47" i="6"/>
  <c r="P46" i="6"/>
  <c r="P44" i="6"/>
  <c r="P43" i="6"/>
  <c r="P42" i="6"/>
  <c r="P41" i="6"/>
  <c r="P39" i="6"/>
  <c r="P38" i="6" s="1"/>
  <c r="E38" i="6" s="1"/>
  <c r="G38" i="6" s="1"/>
  <c r="H38" i="6" s="1"/>
  <c r="F37" i="6"/>
  <c r="D37" i="6"/>
  <c r="P35" i="6"/>
  <c r="P34" i="6" s="1"/>
  <c r="P33" i="6" s="1"/>
  <c r="P32" i="6" s="1"/>
  <c r="F33" i="6"/>
  <c r="F32" i="6" s="1"/>
  <c r="D33" i="6"/>
  <c r="D32" i="6" s="1"/>
  <c r="D27" i="6"/>
  <c r="P25" i="6"/>
  <c r="P24" i="6" s="1"/>
  <c r="E24" i="6" s="1"/>
  <c r="G24" i="6" s="1"/>
  <c r="P23" i="6"/>
  <c r="P22" i="6"/>
  <c r="P20" i="6"/>
  <c r="P18" i="6"/>
  <c r="P17" i="6" s="1"/>
  <c r="E17" i="6" s="1"/>
  <c r="G17" i="6" s="1"/>
  <c r="P16" i="6"/>
  <c r="P14" i="6"/>
  <c r="P13" i="6"/>
  <c r="P12" i="6"/>
  <c r="P11" i="6"/>
  <c r="P10" i="6"/>
  <c r="F8" i="6"/>
  <c r="F7" i="6" s="1"/>
  <c r="D8" i="6"/>
  <c r="D7" i="6" s="1"/>
  <c r="F6" i="6"/>
  <c r="AB26" i="7" l="1"/>
  <c r="AB27" i="7" s="1"/>
  <c r="P75" i="6"/>
  <c r="D26" i="6"/>
  <c r="O68" i="7"/>
  <c r="O305" i="7"/>
  <c r="O33" i="7"/>
  <c r="F36" i="6"/>
  <c r="F27" i="6" s="1"/>
  <c r="F26" i="6" s="1"/>
  <c r="E34" i="6"/>
  <c r="P69" i="6"/>
  <c r="E69" i="6" s="1"/>
  <c r="O178" i="7"/>
  <c r="E178" i="7" s="1"/>
  <c r="F178" i="7" s="1"/>
  <c r="G178" i="7" s="1"/>
  <c r="F155" i="7"/>
  <c r="G155" i="7" s="1"/>
  <c r="O154" i="7"/>
  <c r="O90" i="7"/>
  <c r="O138" i="7"/>
  <c r="E138" i="7" s="1"/>
  <c r="F138" i="7" s="1"/>
  <c r="G138" i="7" s="1"/>
  <c r="O149" i="7"/>
  <c r="E149" i="7" s="1"/>
  <c r="P89" i="6"/>
  <c r="E89" i="6" s="1"/>
  <c r="P49" i="6"/>
  <c r="E49" i="6" s="1"/>
  <c r="G49" i="6" s="1"/>
  <c r="H49" i="6" s="1"/>
  <c r="P45" i="6"/>
  <c r="E45" i="6" s="1"/>
  <c r="G45" i="6" s="1"/>
  <c r="H45" i="6" s="1"/>
  <c r="D36" i="6"/>
  <c r="O198" i="7"/>
  <c r="E198" i="7" s="1"/>
  <c r="F198" i="7" s="1"/>
  <c r="F286" i="7"/>
  <c r="G286" i="7" s="1"/>
  <c r="F123" i="7"/>
  <c r="G123" i="7" s="1"/>
  <c r="F275" i="7"/>
  <c r="G275" i="7" s="1"/>
  <c r="O129" i="7"/>
  <c r="F258" i="7"/>
  <c r="G258" i="7" s="1"/>
  <c r="O301" i="7"/>
  <c r="E301" i="7" s="1"/>
  <c r="O297" i="7"/>
  <c r="E297" i="7" s="1"/>
  <c r="G84" i="6"/>
  <c r="H84" i="6" s="1"/>
  <c r="F255" i="7"/>
  <c r="G255" i="7" s="1"/>
  <c r="F229" i="7"/>
  <c r="G229" i="7" s="1"/>
  <c r="F244" i="7"/>
  <c r="G244" i="7" s="1"/>
  <c r="F277" i="7"/>
  <c r="G277" i="7" s="1"/>
  <c r="F215" i="7"/>
  <c r="G215" i="7" s="1"/>
  <c r="F251" i="7"/>
  <c r="G251" i="7" s="1"/>
  <c r="F117" i="7"/>
  <c r="G117" i="7" s="1"/>
  <c r="F246" i="7"/>
  <c r="G246" i="7" s="1"/>
  <c r="O40" i="7"/>
  <c r="E40" i="7" s="1"/>
  <c r="F40" i="7" s="1"/>
  <c r="G40" i="7" s="1"/>
  <c r="O112" i="7"/>
  <c r="E112" i="7" s="1"/>
  <c r="O142" i="7"/>
  <c r="O141" i="7" s="1"/>
  <c r="E141" i="7" s="1"/>
  <c r="F141" i="7" s="1"/>
  <c r="G141" i="7" s="1"/>
  <c r="O8" i="7"/>
  <c r="O49" i="7"/>
  <c r="O86" i="7"/>
  <c r="E86" i="7" s="1"/>
  <c r="F86" i="7" s="1"/>
  <c r="G86" i="7" s="1"/>
  <c r="O135" i="7"/>
  <c r="E135" i="7" s="1"/>
  <c r="D84" i="7"/>
  <c r="F239" i="7"/>
  <c r="G239" i="7" s="1"/>
  <c r="E160" i="7"/>
  <c r="F160" i="7" s="1"/>
  <c r="F254" i="7"/>
  <c r="F217" i="7"/>
  <c r="G217" i="7" s="1"/>
  <c r="F270" i="7"/>
  <c r="G270" i="7" s="1"/>
  <c r="F221" i="7"/>
  <c r="G221" i="7" s="1"/>
  <c r="F265" i="7"/>
  <c r="G265" i="7" s="1"/>
  <c r="F209" i="7"/>
  <c r="G209" i="7" s="1"/>
  <c r="F249" i="7"/>
  <c r="G249" i="7" s="1"/>
  <c r="F272" i="7"/>
  <c r="G272" i="7" s="1"/>
  <c r="P19" i="6"/>
  <c r="E19" i="6" s="1"/>
  <c r="G19" i="6" s="1"/>
  <c r="H19" i="6" s="1"/>
  <c r="P81" i="6"/>
  <c r="P80" i="6" s="1"/>
  <c r="F127" i="7"/>
  <c r="F243" i="7"/>
  <c r="G243" i="7" s="1"/>
  <c r="F247" i="7"/>
  <c r="G247" i="7" s="1"/>
  <c r="F260" i="7"/>
  <c r="G260" i="7" s="1"/>
  <c r="F206" i="7"/>
  <c r="G206" i="7" s="1"/>
  <c r="F234" i="7"/>
  <c r="G234" i="7" s="1"/>
  <c r="F253" i="7"/>
  <c r="G253" i="7" s="1"/>
  <c r="F264" i="7"/>
  <c r="G264" i="7" s="1"/>
  <c r="F276" i="7"/>
  <c r="G276" i="7" s="1"/>
  <c r="E78" i="7"/>
  <c r="E77" i="7" s="1"/>
  <c r="F77" i="7" s="1"/>
  <c r="G77" i="7" s="1"/>
  <c r="O77" i="7"/>
  <c r="F152" i="7"/>
  <c r="G152" i="7" s="1"/>
  <c r="F224" i="7"/>
  <c r="G224" i="7" s="1"/>
  <c r="F226" i="7"/>
  <c r="G226" i="7" s="1"/>
  <c r="F232" i="7"/>
  <c r="G232" i="7" s="1"/>
  <c r="F241" i="7"/>
  <c r="G241" i="7" s="1"/>
  <c r="F245" i="7"/>
  <c r="G245" i="7" s="1"/>
  <c r="F268" i="7"/>
  <c r="G268" i="7" s="1"/>
  <c r="F284" i="7"/>
  <c r="G284" i="7" s="1"/>
  <c r="F290" i="7"/>
  <c r="G290" i="7" s="1"/>
  <c r="F262" i="7"/>
  <c r="G262" i="7" s="1"/>
  <c r="P28" i="6"/>
  <c r="P27" i="6" s="1"/>
  <c r="P26" i="6" s="1"/>
  <c r="E75" i="6"/>
  <c r="F214" i="7"/>
  <c r="G214" i="7" s="1"/>
  <c r="F222" i="7"/>
  <c r="G222" i="7" s="1"/>
  <c r="F256" i="7"/>
  <c r="G256" i="7" s="1"/>
  <c r="F266" i="7"/>
  <c r="G266" i="7" s="1"/>
  <c r="F274" i="7"/>
  <c r="G274" i="7" s="1"/>
  <c r="F278" i="7"/>
  <c r="F288" i="7"/>
  <c r="G288" i="7" s="1"/>
  <c r="P56" i="6"/>
  <c r="E56" i="6" s="1"/>
  <c r="E53" i="6" s="1"/>
  <c r="G53" i="6" s="1"/>
  <c r="H53" i="6" s="1"/>
  <c r="P72" i="6"/>
  <c r="E72" i="6" s="1"/>
  <c r="G72" i="6" s="1"/>
  <c r="H72" i="6" s="1"/>
  <c r="O13" i="7"/>
  <c r="E13" i="7" s="1"/>
  <c r="F13" i="7" s="1"/>
  <c r="G13" i="7" s="1"/>
  <c r="O38" i="7"/>
  <c r="E38" i="7" s="1"/>
  <c r="O56" i="7"/>
  <c r="O163" i="7"/>
  <c r="O181" i="7"/>
  <c r="E181" i="7" s="1"/>
  <c r="O187" i="7"/>
  <c r="E187" i="7" s="1"/>
  <c r="F187" i="7" s="1"/>
  <c r="G187" i="7" s="1"/>
  <c r="P9" i="6"/>
  <c r="E9" i="6" s="1"/>
  <c r="P66" i="6"/>
  <c r="E66" i="6" s="1"/>
  <c r="O30" i="7"/>
  <c r="O65" i="7"/>
  <c r="E65" i="7" s="1"/>
  <c r="F65" i="7" s="1"/>
  <c r="G65" i="7" s="1"/>
  <c r="O294" i="7"/>
  <c r="E294" i="7" s="1"/>
  <c r="D6" i="7"/>
  <c r="F213" i="7"/>
  <c r="G213" i="7" s="1"/>
  <c r="P40" i="6"/>
  <c r="F96" i="7"/>
  <c r="G96" i="7" s="1"/>
  <c r="F133" i="7"/>
  <c r="F203" i="7"/>
  <c r="G203" i="7" s="1"/>
  <c r="F211" i="7"/>
  <c r="G211" i="7" s="1"/>
  <c r="G87" i="6"/>
  <c r="H87" i="6" s="1"/>
  <c r="E81" i="6"/>
  <c r="G82" i="6"/>
  <c r="H82" i="6" s="1"/>
  <c r="AB25" i="7"/>
  <c r="AB28" i="7" s="1"/>
  <c r="F47" i="7"/>
  <c r="G47" i="7" s="1"/>
  <c r="F80" i="7"/>
  <c r="G80" i="7" s="1"/>
  <c r="E204" i="7"/>
  <c r="O201" i="7"/>
  <c r="E201" i="7" s="1"/>
  <c r="F201" i="7" s="1"/>
  <c r="G201" i="7" s="1"/>
  <c r="F207" i="7"/>
  <c r="G207" i="7" s="1"/>
  <c r="O60" i="7"/>
  <c r="O167" i="7"/>
  <c r="O172" i="7"/>
  <c r="O191" i="7"/>
  <c r="O93" i="7"/>
  <c r="O125" i="7"/>
  <c r="E125" i="7" s="1"/>
  <c r="I26" i="7" l="1"/>
  <c r="I28" i="7"/>
  <c r="I23" i="7"/>
  <c r="O23" i="7" s="1"/>
  <c r="O22" i="7" s="1"/>
  <c r="E22" i="7" s="1"/>
  <c r="I25" i="7"/>
  <c r="O25" i="7" s="1"/>
  <c r="D6" i="6"/>
  <c r="G34" i="6"/>
  <c r="H34" i="6" s="1"/>
  <c r="P8" i="6"/>
  <c r="G69" i="6"/>
  <c r="H69" i="6" s="1"/>
  <c r="F305" i="7"/>
  <c r="G305" i="7" s="1"/>
  <c r="E163" i="7"/>
  <c r="E162" i="7" s="1"/>
  <c r="F162" i="7" s="1"/>
  <c r="G162" i="7" s="1"/>
  <c r="O162" i="7"/>
  <c r="P53" i="6"/>
  <c r="E129" i="7"/>
  <c r="O111" i="7"/>
  <c r="E111" i="7" s="1"/>
  <c r="F111" i="7" s="1"/>
  <c r="G111" i="7" s="1"/>
  <c r="E8" i="7"/>
  <c r="G56" i="6"/>
  <c r="H56" i="6" s="1"/>
  <c r="O296" i="7"/>
  <c r="E33" i="6"/>
  <c r="G33" i="6" s="1"/>
  <c r="H33" i="6" s="1"/>
  <c r="O148" i="7"/>
  <c r="E90" i="7"/>
  <c r="F90" i="7" s="1"/>
  <c r="G90" i="7" s="1"/>
  <c r="D5" i="7"/>
  <c r="O98" i="7"/>
  <c r="E98" i="7" s="1"/>
  <c r="F98" i="7" s="1"/>
  <c r="G98" i="7" s="1"/>
  <c r="F135" i="7"/>
  <c r="G135" i="7" s="1"/>
  <c r="F149" i="7"/>
  <c r="G149" i="7" s="1"/>
  <c r="E148" i="7"/>
  <c r="F148" i="7" s="1"/>
  <c r="G148" i="7" s="1"/>
  <c r="G89" i="6"/>
  <c r="H89" i="6" s="1"/>
  <c r="P65" i="6"/>
  <c r="E65" i="6" s="1"/>
  <c r="P86" i="6"/>
  <c r="P85" i="6" s="1"/>
  <c r="E86" i="6"/>
  <c r="O293" i="7"/>
  <c r="O85" i="7"/>
  <c r="O46" i="7"/>
  <c r="O132" i="7"/>
  <c r="E132" i="7" s="1"/>
  <c r="F132" i="7" s="1"/>
  <c r="G132" i="7" s="1"/>
  <c r="F301" i="7"/>
  <c r="O32" i="7"/>
  <c r="O180" i="7"/>
  <c r="E49" i="7"/>
  <c r="F49" i="7" s="1"/>
  <c r="G49" i="7" s="1"/>
  <c r="E28" i="6"/>
  <c r="E27" i="6" s="1"/>
  <c r="E30" i="7"/>
  <c r="F30" i="7" s="1"/>
  <c r="G30" i="7" s="1"/>
  <c r="E33" i="7"/>
  <c r="F33" i="7" s="1"/>
  <c r="G33" i="7" s="1"/>
  <c r="G66" i="6"/>
  <c r="H66" i="6" s="1"/>
  <c r="G75" i="6"/>
  <c r="H75" i="6" s="1"/>
  <c r="F38" i="7"/>
  <c r="G38" i="7" s="1"/>
  <c r="E154" i="7"/>
  <c r="F154" i="7" s="1"/>
  <c r="G154" i="7" s="1"/>
  <c r="E56" i="7"/>
  <c r="F56" i="7" s="1"/>
  <c r="G56" i="7" s="1"/>
  <c r="F78" i="7"/>
  <c r="G78" i="7" s="1"/>
  <c r="F125" i="7"/>
  <c r="G125" i="7" s="1"/>
  <c r="O171" i="7"/>
  <c r="E172" i="7"/>
  <c r="E180" i="7"/>
  <c r="F180" i="7" s="1"/>
  <c r="G180" i="7" s="1"/>
  <c r="F181" i="7"/>
  <c r="G181" i="7" s="1"/>
  <c r="F112" i="7"/>
  <c r="G112" i="7" s="1"/>
  <c r="O190" i="7"/>
  <c r="E191" i="7"/>
  <c r="E167" i="7"/>
  <c r="O166" i="7"/>
  <c r="E166" i="7" s="1"/>
  <c r="F166" i="7" s="1"/>
  <c r="G166" i="7" s="1"/>
  <c r="E60" i="7"/>
  <c r="F204" i="7"/>
  <c r="G204" i="7" s="1"/>
  <c r="E296" i="7"/>
  <c r="F296" i="7" s="1"/>
  <c r="G296" i="7" s="1"/>
  <c r="F297" i="7"/>
  <c r="G297" i="7" s="1"/>
  <c r="E68" i="7"/>
  <c r="F68" i="7" s="1"/>
  <c r="G68" i="7" s="1"/>
  <c r="G81" i="6"/>
  <c r="H81" i="6" s="1"/>
  <c r="E80" i="6"/>
  <c r="G80" i="6" s="1"/>
  <c r="H80" i="6" s="1"/>
  <c r="E93" i="7"/>
  <c r="E293" i="7"/>
  <c r="F293" i="7" s="1"/>
  <c r="G293" i="7" s="1"/>
  <c r="F294" i="7"/>
  <c r="G294" i="7" s="1"/>
  <c r="E40" i="6"/>
  <c r="P37" i="6"/>
  <c r="P7" i="6" l="1"/>
  <c r="E8" i="6"/>
  <c r="F22" i="7"/>
  <c r="G22" i="7" s="1"/>
  <c r="E32" i="7"/>
  <c r="F32" i="7" s="1"/>
  <c r="G32" i="7" s="1"/>
  <c r="F8" i="7"/>
  <c r="G8" i="7" s="1"/>
  <c r="F129" i="7"/>
  <c r="G129" i="7" s="1"/>
  <c r="P36" i="6"/>
  <c r="F163" i="7"/>
  <c r="G163" i="7" s="1"/>
  <c r="I29" i="7"/>
  <c r="O29" i="7" s="1"/>
  <c r="O28" i="7"/>
  <c r="G8" i="6"/>
  <c r="H8" i="6" s="1"/>
  <c r="G9" i="6"/>
  <c r="H9" i="6" s="1"/>
  <c r="G28" i="6"/>
  <c r="H28" i="6" s="1"/>
  <c r="E32" i="6"/>
  <c r="G32" i="6" s="1"/>
  <c r="H32" i="6" s="1"/>
  <c r="P64" i="6"/>
  <c r="O26" i="7"/>
  <c r="I27" i="7" s="1"/>
  <c r="O27" i="7" s="1"/>
  <c r="E85" i="6"/>
  <c r="G86" i="6"/>
  <c r="G65" i="6"/>
  <c r="H65" i="6" s="1"/>
  <c r="E64" i="6"/>
  <c r="G64" i="6" s="1"/>
  <c r="H64" i="6" s="1"/>
  <c r="F167" i="7"/>
  <c r="G167" i="7" s="1"/>
  <c r="G27" i="6"/>
  <c r="H27" i="6" s="1"/>
  <c r="E26" i="6"/>
  <c r="G26" i="6" s="1"/>
  <c r="H26" i="6" s="1"/>
  <c r="F93" i="7"/>
  <c r="G93" i="7" s="1"/>
  <c r="E85" i="7"/>
  <c r="G40" i="6"/>
  <c r="H40" i="6" s="1"/>
  <c r="E37" i="6"/>
  <c r="F60" i="7"/>
  <c r="G60" i="7" s="1"/>
  <c r="E46" i="7"/>
  <c r="E190" i="7"/>
  <c r="F190" i="7" s="1"/>
  <c r="G190" i="7" s="1"/>
  <c r="F191" i="7"/>
  <c r="G191" i="7" s="1"/>
  <c r="E171" i="7"/>
  <c r="F171" i="7" s="1"/>
  <c r="G171" i="7" s="1"/>
  <c r="F172" i="7"/>
  <c r="G172" i="7" s="1"/>
  <c r="O84" i="7"/>
  <c r="F46" i="7" l="1"/>
  <c r="G46" i="7" s="1"/>
  <c r="P6" i="6"/>
  <c r="E7" i="6"/>
  <c r="O24" i="7"/>
  <c r="E24" i="7" s="1"/>
  <c r="E7" i="7" s="1"/>
  <c r="E6" i="7" s="1"/>
  <c r="H86" i="6"/>
  <c r="G85" i="6"/>
  <c r="H85" i="6" s="1"/>
  <c r="F85" i="7"/>
  <c r="G85" i="7" s="1"/>
  <c r="E84" i="7"/>
  <c r="F84" i="7" s="1"/>
  <c r="G84" i="7" s="1"/>
  <c r="G37" i="6"/>
  <c r="H37" i="6" s="1"/>
  <c r="E36" i="6"/>
  <c r="G7" i="6" l="1"/>
  <c r="H7" i="6" s="1"/>
  <c r="E6" i="6"/>
  <c r="G36" i="6"/>
  <c r="H36" i="6" s="1"/>
  <c r="G6" i="6"/>
  <c r="H6" i="6" s="1"/>
  <c r="O7" i="7"/>
  <c r="O6" i="7" s="1"/>
  <c r="O5" i="7" s="1"/>
  <c r="F24" i="7"/>
  <c r="G24" i="7" s="1"/>
  <c r="F7" i="7" l="1"/>
  <c r="G7" i="7" s="1"/>
  <c r="F6" i="7" l="1"/>
  <c r="G6" i="7" s="1"/>
  <c r="E5" i="7"/>
  <c r="F5" i="7" l="1"/>
  <c r="G5" i="7" s="1"/>
</calcChain>
</file>

<file path=xl/sharedStrings.xml><?xml version="1.0" encoding="utf-8"?>
<sst xmlns="http://schemas.openxmlformats.org/spreadsheetml/2006/main" count="2218" uniqueCount="467">
  <si>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</si>
  <si>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</si>
  <si>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</si>
  <si>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</si>
  <si>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</si>
  <si>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</si>
  <si>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시설전출금
(후원금)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</si>
  <si>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</si>
  <si>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</si>
  <si>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</si>
  <si>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</si>
  <si>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</si>
  <si>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</si>
  <si>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</si>
  <si>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</si>
  <si>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</si>
  <si>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</si>
  <si>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</si>
  <si>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</si>
  <si>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</si>
  <si>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사제 사회보험금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</si>
  <si>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</si>
  <si>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</si>
  <si>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</si>
  <si>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</si>
  <si>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</si>
  <si>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</si>
  <si>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</si>
  <si>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</si>
  <si>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</si>
  <si>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</si>
  <si>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</si>
  <si>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</si>
  <si>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</si>
  <si>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</si>
  <si>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</si>
  <si>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</si>
  <si>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</si>
  <si>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</si>
  <si>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한국사회적기업진흥원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</si>
  <si>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</si>
  <si>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</si>
  <si>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</si>
  <si>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</si>
  <si>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</si>
  <si>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</si>
  <si>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</si>
  <si>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</si>
  <si>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</si>
  <si>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경동제약 지정기탁사업</t>
  </si>
  <si>
    <t>8) 예비비 및 기타</t>
  </si>
  <si>
    <t>서초3단지어린이집</t>
  </si>
  <si>
    <t>장학사업
지정후원금</t>
  </si>
  <si>
    <t>바오로교실작업장</t>
  </si>
  <si>
    <t>7) 시설전출금</t>
  </si>
  <si>
    <t xml:space="preserve"> 카리타스정체성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</si>
  <si>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</si>
  <si>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</si>
  <si>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</si>
  <si>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</si>
  <si>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</si>
  <si>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</si>
  <si>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동화나라어린이집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</si>
  <si>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</si>
  <si>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</si>
  <si>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</si>
  <si>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</si>
  <si>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</si>
  <si>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</si>
  <si>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</si>
  <si>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</si>
  <si>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</si>
  <si>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</si>
  <si>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</si>
  <si>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</si>
  <si>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</si>
  <si>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</si>
  <si>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</si>
  <si>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</si>
  <si>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</si>
  <si>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</si>
  <si>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</si>
  <si>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</si>
  <si>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</si>
  <si>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사례집 제작 및 배포</t>
  </si>
  <si>
    <t>본당사회복지활동지원</t>
  </si>
  <si>
    <t>회계감사및 세무조정료</t>
  </si>
  <si>
    <t>특별수당(설,추석)</t>
  </si>
  <si>
    <t>직원 회의비 등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</si>
  <si>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</si>
  <si>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</si>
  <si>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</si>
  <si>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</si>
  <si>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</si>
  <si>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</si>
  <si>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사무용  비품구입</t>
  </si>
  <si>
    <t>운영위원 회의비</t>
  </si>
  <si>
    <t>지정기탁시설지원 등</t>
  </si>
  <si>
    <t>꿈손단기보호시설</t>
  </si>
  <si>
    <t>통합운영위원회회의비</t>
  </si>
  <si>
    <t>시설방문 및 축하금</t>
  </si>
  <si>
    <t>전문인력양성및 캠페인</t>
  </si>
  <si>
    <t>서로함께공동생활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</si>
  <si>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</si>
  <si>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</si>
  <si>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</si>
  <si>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</si>
  <si>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</si>
  <si>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</si>
  <si>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</si>
  <si>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</si>
  <si>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사랑의손길 지원사업</t>
  </si>
  <si>
    <t>본당시설 공동사업지원</t>
  </si>
  <si>
    <t>사랑의손길(서울주보)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</si>
  <si>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</si>
  <si>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</si>
  <si>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</si>
  <si>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</si>
  <si>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</si>
  <si>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</si>
  <si>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</si>
  <si>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</si>
  <si>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</si>
  <si>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</si>
  <si>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</si>
  <si>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</si>
  <si>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</si>
  <si>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</si>
  <si>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</si>
  <si>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</si>
  <si>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</si>
  <si>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</si>
  <si>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</si>
  <si>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</si>
  <si>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</si>
  <si>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</si>
  <si>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</si>
  <si>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</si>
  <si>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</si>
  <si>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</si>
  <si>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</si>
  <si>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</si>
  <si>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</si>
  <si>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</si>
  <si>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</si>
  <si>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</si>
  <si>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</si>
  <si>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</si>
  <si>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</si>
  <si>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</si>
  <si>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</si>
  <si>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</si>
  <si>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</si>
  <si>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</si>
  <si>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</si>
  <si>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</si>
  <si>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</si>
  <si>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</si>
  <si>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</si>
  <si>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</si>
  <si>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</si>
  <si>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</si>
  <si>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</si>
  <si>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</si>
  <si>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</si>
  <si>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</si>
  <si>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</si>
  <si>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비율</t>
  </si>
  <si>
    <t>여비</t>
  </si>
  <si>
    <t>인건비</t>
  </si>
  <si>
    <t xml:space="preserve">  </t>
  </si>
  <si>
    <t>본봉</t>
  </si>
  <si>
    <t>반환금</t>
  </si>
  <si>
    <t>천원</t>
  </si>
  <si>
    <t>양초사업 대여금 상환 관련 수입</t>
  </si>
  <si>
    <t xml:space="preserve">3. 세출의 내용은 다음과 같다. </t>
  </si>
  <si>
    <t>동자동 임대수입(1층,지하층)</t>
  </si>
  <si>
    <t>성무활동비 및 미사예물(사제)</t>
  </si>
  <si>
    <t xml:space="preserve">2012년 11월 집행액(C)
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</si>
  <si>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</si>
  <si>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</si>
  <si>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</si>
  <si>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</si>
  <si>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</si>
  <si>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</si>
  <si>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</si>
  <si>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</si>
  <si>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</si>
  <si>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</si>
  <si>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</si>
  <si>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</si>
  <si>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</si>
  <si>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</si>
  <si>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</si>
  <si>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</si>
  <si>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</si>
  <si>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</si>
  <si>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</si>
  <si>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</si>
  <si>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</si>
  <si>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</si>
  <si>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</si>
  <si>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</si>
  <si>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</si>
  <si>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</si>
  <si>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</si>
  <si>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</si>
  <si>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장학금지급</t>
  </si>
  <si>
    <t>6) 상환금</t>
  </si>
  <si>
    <t>전문가 자문비</t>
  </si>
  <si>
    <t>모금관리</t>
  </si>
  <si>
    <t>천호동성당데이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</si>
  <si>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</si>
  <si>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</si>
  <si>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</si>
  <si>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</si>
  <si>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</si>
  <si>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</si>
  <si>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</si>
  <si>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</si>
  <si>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</si>
  <si>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</si>
  <si>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</si>
  <si>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</si>
  <si>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</si>
  <si>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</si>
  <si>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>교육자문위원회</t>
  </si>
  <si>
    <t>차량유류대</t>
  </si>
  <si>
    <t>상계동성당데이</t>
  </si>
  <si>
    <t>기타재산수입</t>
  </si>
  <si>
    <t>고용보험</t>
  </si>
  <si>
    <t>퇴직연금</t>
  </si>
  <si>
    <t>시설지정기탁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</si>
  <si>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</si>
  <si>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</si>
  <si>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</si>
  <si>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</si>
  <si>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</si>
  <si>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</si>
  <si>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</si>
  <si>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</si>
  <si>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</si>
  <si>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</si>
  <si>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</si>
  <si>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</si>
  <si>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</si>
  <si>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</si>
  <si>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</si>
  <si>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</si>
  <si>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</si>
  <si>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</si>
  <si>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</si>
  <si>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</si>
  <si>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한가족장학회</t>
  </si>
  <si>
    <t>3) 보조금</t>
  </si>
  <si>
    <t>2.  세 출</t>
  </si>
  <si>
    <t>누림학교</t>
  </si>
  <si>
    <t>계좌입금 후원</t>
  </si>
  <si>
    <t>등록단체지원금</t>
  </si>
  <si>
    <t>신망애공동생활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</si>
  <si>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</si>
  <si>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</si>
  <si>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</si>
  <si>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</si>
  <si>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</si>
  <si>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</si>
  <si>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</si>
  <si>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</si>
  <si>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</si>
  <si>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</si>
  <si>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</si>
  <si>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</si>
  <si>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</si>
  <si>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</si>
  <si>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시설장연수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</si>
  <si>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</si>
  <si>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</si>
  <si>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</si>
  <si>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</si>
  <si>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</si>
  <si>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</si>
  <si>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</si>
  <si>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</si>
  <si>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재산매각수입</t>
  </si>
  <si>
    <t>차년도이월금</t>
  </si>
  <si>
    <t>업무점검</t>
  </si>
  <si>
    <t>사랑손주간보호</t>
  </si>
  <si>
    <t>예비비
및기타</t>
  </si>
  <si>
    <t>기말수당</t>
  </si>
  <si>
    <t>조정수당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</si>
  <si>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</si>
  <si>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</si>
  <si>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</si>
  <si>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</si>
  <si>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</si>
  <si>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</si>
  <si>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직원변동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</si>
  <si>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</si>
  <si>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</si>
  <si>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</si>
  <si>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</si>
  <si>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</si>
  <si>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</si>
  <si>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</si>
  <si>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</si>
  <si>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</si>
  <si>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</si>
  <si>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</si>
  <si>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자동차보험모금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</si>
  <si>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</si>
  <si>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</si>
  <si>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</si>
  <si>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</si>
  <si>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</si>
  <si>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</si>
  <si>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</si>
  <si>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 xml:space="preserve"> 자기개발과정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</si>
  <si>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</si>
  <si>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</si>
  <si>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</si>
  <si>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</si>
  <si>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</si>
  <si>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</si>
  <si>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</si>
  <si>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</si>
  <si>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</si>
  <si>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</si>
  <si>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</si>
  <si>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</si>
  <si>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</si>
  <si>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</si>
  <si>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사회조사</t>
  </si>
  <si>
    <t>차량유지비</t>
  </si>
  <si>
    <t>諸유지보수비</t>
  </si>
  <si>
    <t>인터넷사용료</t>
  </si>
  <si>
    <t>기관운영비</t>
  </si>
  <si>
    <t>본당모금사업</t>
  </si>
  <si>
    <t>사랑의집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</si>
  <si>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</si>
  <si>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</si>
  <si>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</si>
  <si>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</si>
  <si>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</si>
  <si>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</si>
  <si>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</si>
  <si>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</si>
  <si>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</si>
  <si>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</si>
  <si>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</si>
  <si>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</si>
  <si>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</si>
  <si>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</si>
  <si>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</si>
  <si>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</si>
  <si>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</si>
  <si>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</si>
  <si>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</si>
  <si>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</si>
  <si>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</si>
  <si>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</si>
  <si>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</si>
  <si>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</si>
  <si>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</si>
  <si>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</si>
  <si>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</si>
  <si>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</si>
  <si>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</si>
  <si>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</si>
  <si>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</si>
  <si>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</si>
  <si>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</si>
  <si>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</si>
  <si>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</si>
  <si>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 xml:space="preserve"> - 점검단교육비및 평가회비</t>
  </si>
  <si>
    <t>동자동 임대수입(4층)</t>
  </si>
  <si>
    <t>본당 자원봉사 
관리및 운영</t>
  </si>
  <si>
    <t>특별수당(부활,휴가,성탄)</t>
  </si>
  <si>
    <t>자선주일(대림)2차헌금</t>
  </si>
  <si>
    <t>온라인 홍보컨텐츠 구입</t>
  </si>
  <si>
    <t>성지주일(사순)2차헌금</t>
  </si>
  <si>
    <t>통신사 기지국 임대수입</t>
  </si>
  <si>
    <t>사회복지사목 시범본당 운영</t>
  </si>
  <si>
    <t>혼배기부 홍보지 제작비</t>
  </si>
  <si>
    <t>사회복지회 사제 급여 지원금</t>
  </si>
  <si>
    <t>성모영보장학기금  이자수입</t>
  </si>
  <si>
    <t>홍보대사 활동 및 관리</t>
  </si>
  <si>
    <t>통합네트워크시스템 유지비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</si>
  <si>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</si>
  <si>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</si>
  <si>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</si>
  <si>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</si>
  <si>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</si>
  <si>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</si>
  <si>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</si>
  <si>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기타관리비(신청서 제작 등)</t>
  </si>
  <si>
    <t xml:space="preserve"> 특별과정(가톨릭에코연대)</t>
  </si>
  <si>
    <t>한국종사협, 서복연 등</t>
  </si>
  <si>
    <t>예다움보듬이나눔이어린이집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</si>
  <si>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</si>
  <si>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</si>
  <si>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</si>
  <si>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</si>
  <si>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자기개발과정</t>
    <phoneticPr fontId="6" type="noConversion"/>
  </si>
  <si>
    <t>특별과정</t>
    <phoneticPr fontId="6" type="noConversion"/>
  </si>
  <si>
    <t>시설 안전보건예산</t>
    <phoneticPr fontId="6" type="noConversion"/>
  </si>
  <si>
    <t>화</t>
  </si>
  <si>
    <t>원</t>
    <phoneticPr fontId="6" type="noConversion"/>
  </si>
  <si>
    <t>사업비</t>
    <phoneticPr fontId="6" type="noConversion"/>
  </si>
  <si>
    <t>시설전출금+시설전출후원금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</si>
  <si>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</si>
  <si>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</si>
  <si>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</si>
  <si>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성모어린이집</t>
    <phoneticPr fontId="6" type="noConversion"/>
  </si>
  <si>
    <t>야근 식대</t>
    <phoneticPr fontId="6" type="noConversion"/>
  </si>
  <si>
    <t>회</t>
    <phoneticPr fontId="6" type="noConversion"/>
  </si>
  <si>
    <t>원</t>
    <phoneticPr fontId="6" type="noConversion"/>
  </si>
  <si>
    <t>사순절 저금통 모금</t>
    <phoneticPr fontId="6" type="noConversion"/>
  </si>
  <si>
    <t>대림절 저금통 모금</t>
    <phoneticPr fontId="6" type="noConversion"/>
  </si>
  <si>
    <t>사순절/대림절 저금통 수거 출장비</t>
    <phoneticPr fontId="6" type="noConversion"/>
  </si>
  <si>
    <t>서울주보 등 홍보</t>
    <phoneticPr fontId="6" type="noConversion"/>
  </si>
  <si>
    <t>홍보굿즈 등 제작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</si>
  <si>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</si>
  <si>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</si>
  <si>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</si>
  <si>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회</t>
    <phoneticPr fontId="6" type="noConversion"/>
  </si>
  <si>
    <t>신년인사회 등 행사비</t>
    <phoneticPr fontId="6" type="noConversion"/>
  </si>
  <si>
    <t>곳</t>
    <phoneticPr fontId="6" type="noConversion"/>
  </si>
  <si>
    <t>시설전출금+장애인고용장려금</t>
    <phoneticPr fontId="6" type="noConversion"/>
  </si>
  <si>
    <t>월</t>
    <phoneticPr fontId="6" type="noConversion"/>
  </si>
  <si>
    <t>2022년한마음지원금 잔액반환 등</t>
    <phoneticPr fontId="6" type="noConversion"/>
  </si>
  <si>
    <t xml:space="preserve">시설 임대보증금(보조금) 반환 </t>
    <phoneticPr fontId="6" type="noConversion"/>
  </si>
  <si>
    <t>.</t>
    <phoneticPr fontId="6" type="noConversion"/>
  </si>
  <si>
    <t>김베드로장학기금 이자</t>
    <phoneticPr fontId="6" type="noConversion"/>
  </si>
  <si>
    <t>번동건물 임대료</t>
    <phoneticPr fontId="6" type="noConversion"/>
  </si>
  <si>
    <t>대상별 지정후원등</t>
    <phoneticPr fontId="6" type="noConversion"/>
  </si>
  <si>
    <t>2022년 법인세 등 환급</t>
    <phoneticPr fontId="6" type="noConversion"/>
  </si>
  <si>
    <t>번동성당 사회복지사업비 지원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</si>
  <si>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</si>
  <si>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</si>
  <si>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사업비</t>
    <phoneticPr fontId="6" type="noConversion"/>
  </si>
  <si>
    <t>전출금</t>
    <phoneticPr fontId="6" type="noConversion"/>
  </si>
  <si>
    <t>직책보조비</t>
    <phoneticPr fontId="6" type="noConversion"/>
  </si>
  <si>
    <t>대부료 등</t>
    <phoneticPr fontId="6" type="noConversion"/>
  </si>
  <si>
    <t>가톨릭사랑평화의집</t>
    <phoneticPr fontId="6" type="noConversion"/>
  </si>
  <si>
    <t>시설전출금</t>
    <phoneticPr fontId="6" type="noConversion"/>
  </si>
  <si>
    <t>신규</t>
    <phoneticPr fontId="6" type="noConversion"/>
  </si>
  <si>
    <t>사순절/대림절 모금 간담회</t>
    <phoneticPr fontId="6" type="noConversion"/>
  </si>
  <si>
    <t>재난재해 지원</t>
    <phoneticPr fontId="6" type="noConversion"/>
  </si>
  <si>
    <t>온라인모금(신한아름인)</t>
    <phoneticPr fontId="6" type="noConversion"/>
  </si>
  <si>
    <t>대</t>
    <phoneticPr fontId="6" type="noConversion"/>
  </si>
  <si>
    <t>다이어리 등 제작</t>
    <phoneticPr fontId="6" type="noConversion"/>
  </si>
  <si>
    <t>서울가톨릭사회복지회 2023년 제3차 추가경정 세입·세출 예산</t>
    <phoneticPr fontId="6" type="noConversion"/>
  </si>
  <si>
    <t>2023년 2차
추경예산(A)</t>
    <phoneticPr fontId="6" type="noConversion"/>
  </si>
  <si>
    <t>2023년3차
추경예산(B)</t>
    <phoneticPr fontId="6" type="noConversion"/>
  </si>
  <si>
    <t>2023년2차
추경예산(A)</t>
    <phoneticPr fontId="6" type="noConversion"/>
  </si>
  <si>
    <t>기타 시설비</t>
    <phoneticPr fontId="6" type="noConversion"/>
  </si>
  <si>
    <t>시설전출금</t>
    <phoneticPr fontId="6" type="noConversion"/>
  </si>
  <si>
    <t>월</t>
    <phoneticPr fontId="6" type="noConversion"/>
  </si>
  <si>
    <t>가톨릭사랑평화의집 기능보강지원</t>
    <phoneticPr fontId="6" type="noConversion"/>
  </si>
  <si>
    <t>우편물발송비</t>
    <phoneticPr fontId="6" type="noConversion"/>
  </si>
  <si>
    <t>책자 발송비 및  검열비 등</t>
    <phoneticPr fontId="6" type="noConversion"/>
  </si>
  <si>
    <t>노키즈존동화책 제작비(집필료 포함)</t>
    <phoneticPr fontId="6" type="noConversion"/>
  </si>
  <si>
    <t>신규</t>
    <phoneticPr fontId="6" type="noConversion"/>
  </si>
  <si>
    <t>=</t>
    <phoneticPr fontId="6" type="noConversion"/>
  </si>
  <si>
    <t>2023년  제3차 추가경정예산 총칙</t>
    <phoneticPr fontId="6" type="noConversion"/>
  </si>
  <si>
    <t>사회복지법인 서울가톨릭사회복지회의  2023년  제3차 추가경정예산 세입 · 세출예산액은 각각10,258,521천원이며</t>
    <phoneticPr fontId="6" type="noConversion"/>
  </si>
  <si>
    <t>2023년 제2차 추가경정예산 대비 1.6%  증가하였다.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</si>
</sst>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  <numFmt numFmtId="186" formatCode="_-* #,##0.0_-;\-* #,##0.0_-;_-* &quot;-&quot;?_-;_-@_-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57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3" fontId="14" fillId="0" borderId="0" xfId="2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3" fontId="15" fillId="0" borderId="5" xfId="2" applyNumberFormat="1" applyFont="1" applyBorder="1" applyAlignment="1">
      <alignment horizontal="center" vertical="center"/>
    </xf>
    <xf numFmtId="180" fontId="15" fillId="0" borderId="5" xfId="2" applyNumberFormat="1" applyFont="1" applyBorder="1" applyAlignment="1">
      <alignment horizontal="center" vertical="center"/>
    </xf>
    <xf numFmtId="41" fontId="15" fillId="0" borderId="29" xfId="2" applyFont="1" applyBorder="1" applyAlignment="1">
      <alignment horizontal="center" vertical="center"/>
    </xf>
    <xf numFmtId="41" fontId="15" fillId="0" borderId="30" xfId="4" applyFont="1" applyBorder="1" applyAlignment="1">
      <alignment horizontal="center" vertical="center"/>
    </xf>
    <xf numFmtId="3" fontId="15" fillId="0" borderId="29" xfId="2" applyNumberFormat="1" applyFont="1" applyBorder="1" applyAlignment="1">
      <alignment horizontal="right" vertical="center"/>
    </xf>
    <xf numFmtId="180" fontId="15" fillId="0" borderId="29" xfId="2" applyNumberFormat="1" applyFont="1" applyBorder="1" applyAlignment="1">
      <alignment horizontal="right" vertical="center"/>
    </xf>
    <xf numFmtId="0" fontId="11" fillId="0" borderId="31" xfId="0" applyFont="1" applyBorder="1">
      <alignment vertical="center"/>
    </xf>
    <xf numFmtId="0" fontId="11" fillId="0" borderId="31" xfId="0" applyFont="1" applyBorder="1" applyAlignment="1">
      <alignment horizontal="center" vertical="center"/>
    </xf>
    <xf numFmtId="0" fontId="16" fillId="0" borderId="32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41" fontId="17" fillId="0" borderId="4" xfId="2" applyFont="1" applyBorder="1" applyAlignment="1">
      <alignment horizontal="center" vertical="center"/>
    </xf>
    <xf numFmtId="41" fontId="17" fillId="0" borderId="33" xfId="2" applyFont="1" applyBorder="1" applyAlignment="1">
      <alignment horizontal="center" vertical="center"/>
    </xf>
    <xf numFmtId="41" fontId="17" fillId="0" borderId="33" xfId="4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right" vertical="center"/>
    </xf>
    <xf numFmtId="180" fontId="17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6" fillId="0" borderId="0" xfId="0" applyNumberFormat="1" applyFont="1">
      <alignment vertical="center"/>
    </xf>
    <xf numFmtId="0" fontId="16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7" fillId="0" borderId="9" xfId="0" applyFont="1" applyBorder="1" applyAlignment="1">
      <alignment horizontal="center" vertical="center" shrinkToFit="1"/>
    </xf>
    <xf numFmtId="41" fontId="9" fillId="0" borderId="34" xfId="4" applyFont="1" applyBorder="1" applyAlignment="1">
      <alignment horizontal="center" vertical="center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shrinkToFit="1"/>
    </xf>
    <xf numFmtId="41" fontId="8" fillId="0" borderId="34" xfId="4" applyFont="1" applyBorder="1" applyAlignment="1">
      <alignment horizontal="center" vertical="center"/>
    </xf>
    <xf numFmtId="0" fontId="7" fillId="0" borderId="35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41" fontId="8" fillId="0" borderId="33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18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41" fontId="8" fillId="0" borderId="37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8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41" fontId="17" fillId="0" borderId="8" xfId="2" applyFont="1" applyBorder="1" applyAlignment="1">
      <alignment horizontal="center" vertical="center"/>
    </xf>
    <xf numFmtId="41" fontId="17" fillId="0" borderId="38" xfId="2" applyFont="1" applyBorder="1" applyAlignment="1">
      <alignment horizontal="center" vertical="center"/>
    </xf>
    <xf numFmtId="41" fontId="17" fillId="0" borderId="8" xfId="4" applyFont="1" applyBorder="1" applyAlignment="1">
      <alignment horizontal="center" vertical="center"/>
    </xf>
    <xf numFmtId="3" fontId="17" fillId="0" borderId="8" xfId="2" applyNumberFormat="1" applyFont="1" applyBorder="1" applyAlignment="1">
      <alignment horizontal="right" vertical="center"/>
    </xf>
    <xf numFmtId="180" fontId="17" fillId="0" borderId="8" xfId="2" applyNumberFormat="1" applyFont="1" applyBorder="1" applyAlignment="1">
      <alignment horizontal="right" vertical="center"/>
    </xf>
    <xf numFmtId="0" fontId="7" fillId="0" borderId="39" xfId="0" applyFont="1" applyBorder="1">
      <alignment vertical="center"/>
    </xf>
    <xf numFmtId="41" fontId="16" fillId="0" borderId="39" xfId="0" applyNumberFormat="1" applyFont="1" applyBorder="1">
      <alignment vertical="center"/>
    </xf>
    <xf numFmtId="0" fontId="16" fillId="0" borderId="22" xfId="0" applyFont="1" applyBorder="1">
      <alignment vertical="center"/>
    </xf>
    <xf numFmtId="41" fontId="9" fillId="0" borderId="3" xfId="4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8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8" fontId="17" fillId="0" borderId="38" xfId="2" applyNumberFormat="1" applyFont="1" applyBorder="1" applyAlignment="1">
      <alignment horizontal="right" vertical="center"/>
    </xf>
    <xf numFmtId="178" fontId="17" fillId="0" borderId="38" xfId="4" applyNumberFormat="1" applyFont="1" applyBorder="1" applyAlignment="1">
      <alignment horizontal="center" vertical="center"/>
    </xf>
    <xf numFmtId="178" fontId="17" fillId="0" borderId="8" xfId="2" applyNumberFormat="1" applyFont="1" applyBorder="1" applyAlignment="1">
      <alignment horizontal="right" vertical="center"/>
    </xf>
    <xf numFmtId="0" fontId="16" fillId="0" borderId="39" xfId="0" applyFont="1" applyBorder="1">
      <alignment vertical="center"/>
    </xf>
    <xf numFmtId="0" fontId="16" fillId="0" borderId="39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8" fontId="8" fillId="0" borderId="38" xfId="2" applyNumberFormat="1" applyFont="1" applyBorder="1" applyAlignment="1">
      <alignment horizontal="right" vertical="center"/>
    </xf>
    <xf numFmtId="178" fontId="9" fillId="0" borderId="38" xfId="4" applyNumberFormat="1" applyFont="1" applyBorder="1" applyAlignment="1">
      <alignment horizontal="center" vertical="center"/>
    </xf>
    <xf numFmtId="178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9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6" xfId="0" applyFont="1" applyBorder="1">
      <alignment vertical="center"/>
    </xf>
    <xf numFmtId="0" fontId="17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6" fillId="0" borderId="35" xfId="0" applyFont="1" applyBorder="1" applyAlignment="1">
      <alignment horizontal="left" vertical="center"/>
    </xf>
    <xf numFmtId="0" fontId="7" fillId="2" borderId="36" xfId="0" applyFont="1" applyFill="1" applyBorder="1" applyAlignment="1">
      <alignment horizontal="left" vertical="center"/>
    </xf>
    <xf numFmtId="41" fontId="7" fillId="2" borderId="0" xfId="4" applyFont="1" applyFill="1">
      <alignment vertical="center"/>
    </xf>
    <xf numFmtId="0" fontId="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7" fillId="2" borderId="0" xfId="0" quotePrefix="1" applyFont="1" applyFill="1" applyAlignment="1">
      <alignment horizontal="center" vertical="center"/>
    </xf>
    <xf numFmtId="0" fontId="7" fillId="2" borderId="25" xfId="0" applyFont="1" applyFill="1" applyBorder="1">
      <alignment vertical="center"/>
    </xf>
    <xf numFmtId="0" fontId="8" fillId="0" borderId="12" xfId="0" applyFont="1" applyBorder="1" applyAlignment="1">
      <alignment horizontal="center" vertical="center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62" xfId="0" applyFont="1" applyBorder="1">
      <alignment vertical="center"/>
    </xf>
    <xf numFmtId="0" fontId="7" fillId="0" borderId="40" xfId="0" applyFont="1" applyBorder="1" applyAlignment="1">
      <alignment horizontal="left" vertical="center"/>
    </xf>
    <xf numFmtId="41" fontId="7" fillId="0" borderId="22" xfId="2" applyFont="1" applyBorder="1">
      <alignment vertical="center"/>
    </xf>
    <xf numFmtId="0" fontId="8" fillId="0" borderId="15" xfId="0" applyFont="1" applyBorder="1" applyAlignment="1">
      <alignment horizontal="center" vertical="center"/>
    </xf>
    <xf numFmtId="41" fontId="17" fillId="0" borderId="38" xfId="4" applyFont="1" applyBorder="1" applyAlignment="1">
      <alignment horizontal="center" vertical="center"/>
    </xf>
    <xf numFmtId="41" fontId="8" fillId="0" borderId="38" xfId="4" applyFont="1" applyBorder="1" applyAlignment="1">
      <alignment horizontal="center" vertical="center"/>
    </xf>
    <xf numFmtId="41" fontId="8" fillId="0" borderId="0" xfId="4" applyFont="1">
      <alignment vertical="center"/>
    </xf>
    <xf numFmtId="0" fontId="16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6" xfId="0" applyFont="1" applyBorder="1" applyAlignment="1">
      <alignment horizontal="left" vertical="center" shrinkToFit="1"/>
    </xf>
    <xf numFmtId="0" fontId="17" fillId="0" borderId="9" xfId="0" applyFont="1" applyBorder="1" applyAlignment="1">
      <alignment horizontal="center" vertical="center"/>
    </xf>
    <xf numFmtId="41" fontId="8" fillId="0" borderId="38" xfId="2" applyFont="1" applyBorder="1" applyAlignment="1">
      <alignment horizontal="center" vertical="center"/>
    </xf>
    <xf numFmtId="41" fontId="9" fillId="0" borderId="8" xfId="4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4" xfId="2" applyFont="1" applyBorder="1" applyAlignment="1">
      <alignment horizontal="right" vertical="center"/>
    </xf>
    <xf numFmtId="41" fontId="8" fillId="0" borderId="9" xfId="4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9" xfId="2" applyFont="1" applyBorder="1">
      <alignment vertical="center"/>
    </xf>
    <xf numFmtId="0" fontId="18" fillId="0" borderId="39" xfId="0" applyFont="1" applyBorder="1" applyAlignment="1">
      <alignment horizontal="center" vertical="center"/>
    </xf>
    <xf numFmtId="0" fontId="7" fillId="0" borderId="39" xfId="0" quotePrefix="1" applyFont="1" applyBorder="1" applyAlignment="1">
      <alignment horizontal="center" vertical="center"/>
    </xf>
    <xf numFmtId="41" fontId="7" fillId="0" borderId="39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7" fillId="0" borderId="9" xfId="2" applyFont="1" applyBorder="1" applyAlignment="1">
      <alignment horizontal="center" vertical="center"/>
    </xf>
    <xf numFmtId="41" fontId="16" fillId="0" borderId="26" xfId="4" applyFont="1" applyBorder="1">
      <alignment vertical="center"/>
    </xf>
    <xf numFmtId="0" fontId="16" fillId="0" borderId="27" xfId="0" applyFont="1" applyBorder="1">
      <alignment vertical="center"/>
    </xf>
    <xf numFmtId="41" fontId="8" fillId="0" borderId="8" xfId="4" applyFont="1" applyBorder="1" applyAlignment="1">
      <alignment horizontal="right" vertical="center"/>
    </xf>
    <xf numFmtId="41" fontId="8" fillId="0" borderId="8" xfId="4" applyFont="1" applyBorder="1" applyAlignment="1">
      <alignment horizontal="center" vertical="center"/>
    </xf>
    <xf numFmtId="0" fontId="11" fillId="0" borderId="20" xfId="0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9" fillId="0" borderId="0" xfId="2" applyFont="1">
      <alignment vertical="center"/>
    </xf>
    <xf numFmtId="41" fontId="14" fillId="0" borderId="0" xfId="2" applyFont="1" applyAlignment="1">
      <alignment horizontal="center"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2" applyNumberFormat="1" applyFont="1">
      <alignment vertical="center"/>
    </xf>
    <xf numFmtId="41" fontId="15" fillId="0" borderId="41" xfId="2" applyFont="1" applyBorder="1" applyAlignment="1">
      <alignment horizontal="center" vertical="center"/>
    </xf>
    <xf numFmtId="179" fontId="15" fillId="0" borderId="41" xfId="2" applyNumberFormat="1" applyFont="1" applyBorder="1" applyAlignment="1">
      <alignment horizontal="center" vertical="center"/>
    </xf>
    <xf numFmtId="41" fontId="15" fillId="0" borderId="42" xfId="2" applyFont="1" applyBorder="1" applyAlignment="1">
      <alignment horizontal="center" vertical="center"/>
    </xf>
    <xf numFmtId="179" fontId="15" fillId="0" borderId="43" xfId="2" applyNumberFormat="1" applyFont="1" applyBorder="1">
      <alignment vertical="center"/>
    </xf>
    <xf numFmtId="0" fontId="11" fillId="0" borderId="44" xfId="0" applyFont="1" applyBorder="1">
      <alignment vertical="center"/>
    </xf>
    <xf numFmtId="0" fontId="11" fillId="0" borderId="45" xfId="0" applyFont="1" applyBorder="1">
      <alignment vertical="center"/>
    </xf>
    <xf numFmtId="41" fontId="16" fillId="0" borderId="45" xfId="2" applyFont="1" applyBorder="1" applyAlignment="1">
      <alignment horizontal="center" vertical="center"/>
    </xf>
    <xf numFmtId="0" fontId="10" fillId="0" borderId="46" xfId="0" applyFont="1" applyBorder="1">
      <alignment vertical="center"/>
    </xf>
    <xf numFmtId="41" fontId="15" fillId="0" borderId="47" xfId="2" applyFont="1" applyBorder="1" applyAlignment="1">
      <alignment horizontal="center" vertical="center"/>
    </xf>
    <xf numFmtId="178" fontId="15" fillId="0" borderId="47" xfId="2" applyNumberFormat="1" applyFont="1" applyBorder="1" applyAlignment="1">
      <alignment horizontal="right" vertical="center"/>
    </xf>
    <xf numFmtId="179" fontId="15" fillId="0" borderId="47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8" xfId="2" applyFont="1" applyBorder="1">
      <alignment vertical="center"/>
    </xf>
    <xf numFmtId="0" fontId="7" fillId="0" borderId="48" xfId="0" applyFont="1" applyBorder="1">
      <alignment vertical="center"/>
    </xf>
    <xf numFmtId="0" fontId="7" fillId="0" borderId="48" xfId="0" applyFont="1" applyBorder="1" applyAlignment="1">
      <alignment horizontal="center" vertical="center"/>
    </xf>
    <xf numFmtId="41" fontId="16" fillId="0" borderId="48" xfId="2" applyFont="1" applyBorder="1">
      <alignment vertical="center"/>
    </xf>
    <xf numFmtId="0" fontId="16" fillId="0" borderId="49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41" fontId="15" fillId="0" borderId="50" xfId="2" applyFont="1" applyBorder="1" applyAlignment="1">
      <alignment horizontal="center" vertical="center"/>
    </xf>
    <xf numFmtId="178" fontId="15" fillId="0" borderId="50" xfId="2" applyNumberFormat="1" applyFont="1" applyBorder="1" applyAlignment="1">
      <alignment horizontal="right" vertical="center"/>
    </xf>
    <xf numFmtId="179" fontId="15" fillId="0" borderId="50" xfId="2" applyNumberFormat="1" applyFont="1" applyBorder="1">
      <alignment vertical="center"/>
    </xf>
    <xf numFmtId="0" fontId="11" fillId="0" borderId="36" xfId="0" applyFont="1" applyBorder="1" applyAlignment="1">
      <alignment horizontal="left" vertical="center"/>
    </xf>
    <xf numFmtId="41" fontId="20" fillId="3" borderId="51" xfId="2" applyFont="1" applyFill="1" applyBorder="1" applyAlignment="1">
      <alignment horizontal="center" vertical="distributed"/>
    </xf>
    <xf numFmtId="41" fontId="21" fillId="3" borderId="51" xfId="2" applyFont="1" applyFill="1" applyBorder="1" applyAlignment="1">
      <alignment horizontal="center" vertical="distributed"/>
    </xf>
    <xf numFmtId="41" fontId="21" fillId="3" borderId="0" xfId="2" applyFont="1" applyFill="1" applyAlignment="1">
      <alignment horizontal="center" vertical="distributed"/>
    </xf>
    <xf numFmtId="0" fontId="7" fillId="0" borderId="52" xfId="0" applyFont="1" applyBorder="1" applyAlignment="1">
      <alignment horizontal="left" vertical="center"/>
    </xf>
    <xf numFmtId="186" fontId="7" fillId="0" borderId="0" xfId="0" applyNumberFormat="1" applyFont="1">
      <alignment vertical="center"/>
    </xf>
    <xf numFmtId="43" fontId="7" fillId="0" borderId="0" xfId="0" applyNumberFormat="1" applyFont="1">
      <alignment vertical="center"/>
    </xf>
    <xf numFmtId="0" fontId="7" fillId="0" borderId="53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6" fillId="0" borderId="26" xfId="0" applyFont="1" applyBorder="1" applyAlignment="1">
      <alignment horizontal="left" vertical="center"/>
    </xf>
    <xf numFmtId="0" fontId="17" fillId="0" borderId="35" xfId="0" applyFont="1" applyBorder="1" applyAlignment="1">
      <alignment horizontal="center" vertical="center"/>
    </xf>
    <xf numFmtId="41" fontId="17" fillId="0" borderId="54" xfId="2" applyFont="1" applyBorder="1" applyAlignment="1">
      <alignment horizontal="center" vertical="center"/>
    </xf>
    <xf numFmtId="178" fontId="17" fillId="0" borderId="54" xfId="2" applyNumberFormat="1" applyFont="1" applyBorder="1" applyAlignment="1">
      <alignment horizontal="right" vertical="center"/>
    </xf>
    <xf numFmtId="179" fontId="17" fillId="0" borderId="54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6" fillId="0" borderId="52" xfId="0" applyFont="1" applyBorder="1" applyAlignment="1">
      <alignment horizontal="left" vertical="center"/>
    </xf>
    <xf numFmtId="41" fontId="16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1" fillId="0" borderId="0" xfId="2" applyFont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3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2" xfId="0" applyFont="1" applyBorder="1" applyAlignment="1">
      <alignment horizontal="left" vertical="center" shrinkToFit="1"/>
    </xf>
    <xf numFmtId="41" fontId="17" fillId="0" borderId="23" xfId="2" applyFont="1" applyBorder="1" applyAlignment="1">
      <alignment horizontal="center" vertical="center"/>
    </xf>
    <xf numFmtId="41" fontId="17" fillId="0" borderId="55" xfId="2" applyFont="1" applyBorder="1" applyAlignment="1">
      <alignment horizontal="center" vertical="center"/>
    </xf>
    <xf numFmtId="178" fontId="17" fillId="0" borderId="55" xfId="2" applyNumberFormat="1" applyFont="1" applyBorder="1" applyAlignment="1">
      <alignment horizontal="right" vertical="center"/>
    </xf>
    <xf numFmtId="179" fontId="17" fillId="0" borderId="55" xfId="2" applyNumberFormat="1" applyFont="1" applyBorder="1">
      <alignment vertical="center"/>
    </xf>
    <xf numFmtId="0" fontId="7" fillId="0" borderId="56" xfId="0" applyFont="1" applyBorder="1" applyAlignment="1">
      <alignment horizontal="left" vertical="center"/>
    </xf>
    <xf numFmtId="41" fontId="7" fillId="0" borderId="57" xfId="2" applyFont="1" applyBorder="1">
      <alignment vertical="center"/>
    </xf>
    <xf numFmtId="0" fontId="7" fillId="0" borderId="57" xfId="0" applyFont="1" applyBorder="1">
      <alignment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>
      <alignment vertical="center"/>
    </xf>
    <xf numFmtId="0" fontId="16" fillId="0" borderId="9" xfId="0" applyFont="1" applyBorder="1" applyAlignment="1">
      <alignment vertical="center" shrinkToFit="1"/>
    </xf>
    <xf numFmtId="0" fontId="7" fillId="0" borderId="39" xfId="0" applyFont="1" applyBorder="1" applyAlignment="1">
      <alignment horizontal="left" vertical="center"/>
    </xf>
    <xf numFmtId="0" fontId="16" fillId="0" borderId="4" xfId="0" applyFont="1" applyBorder="1" applyAlignment="1">
      <alignment vertical="center" shrinkToFit="1"/>
    </xf>
    <xf numFmtId="0" fontId="7" fillId="0" borderId="28" xfId="0" applyFont="1" applyBorder="1" applyAlignment="1">
      <alignment horizontal="left" vertical="center" shrinkToFit="1"/>
    </xf>
    <xf numFmtId="41" fontId="17" fillId="0" borderId="2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wrapText="1"/>
    </xf>
    <xf numFmtId="41" fontId="8" fillId="0" borderId="43" xfId="2" applyFont="1" applyBorder="1">
      <alignment vertical="center"/>
    </xf>
    <xf numFmtId="41" fontId="7" fillId="0" borderId="28" xfId="0" applyNumberFormat="1" applyFont="1" applyBorder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179" fontId="8" fillId="0" borderId="50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41" fontId="17" fillId="0" borderId="16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7" fillId="0" borderId="52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11" fillId="0" borderId="53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16" fillId="0" borderId="36" xfId="0" applyFont="1" applyBorder="1" applyAlignment="1">
      <alignment horizontal="left" vertical="center"/>
    </xf>
    <xf numFmtId="0" fontId="16" fillId="0" borderId="60" xfId="0" applyFont="1" applyBorder="1" applyAlignment="1">
      <alignment horizontal="left" vertical="center"/>
    </xf>
    <xf numFmtId="0" fontId="17" fillId="0" borderId="16" xfId="0" applyFont="1" applyBorder="1">
      <alignment vertical="center"/>
    </xf>
    <xf numFmtId="0" fontId="16" fillId="0" borderId="4" xfId="0" applyFont="1" applyBorder="1" applyAlignment="1">
      <alignment vertical="center" wrapText="1"/>
    </xf>
    <xf numFmtId="41" fontId="16" fillId="0" borderId="39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0" fontId="7" fillId="0" borderId="28" xfId="0" applyFont="1" applyBorder="1" applyAlignment="1">
      <alignment horizontal="left" vertical="center" wrapText="1"/>
    </xf>
    <xf numFmtId="41" fontId="17" fillId="0" borderId="14" xfId="2" applyFont="1" applyBorder="1" applyAlignment="1">
      <alignment horizontal="center" vertical="center"/>
    </xf>
    <xf numFmtId="41" fontId="17" fillId="0" borderId="59" xfId="2" applyFont="1" applyBorder="1" applyAlignment="1">
      <alignment horizontal="center" vertical="center"/>
    </xf>
    <xf numFmtId="178" fontId="17" fillId="0" borderId="59" xfId="2" applyNumberFormat="1" applyFont="1" applyBorder="1" applyAlignment="1">
      <alignment horizontal="right" vertical="center"/>
    </xf>
    <xf numFmtId="179" fontId="17" fillId="0" borderId="59" xfId="2" applyNumberFormat="1" applyFont="1" applyBorder="1">
      <alignment vertical="center"/>
    </xf>
    <xf numFmtId="41" fontId="8" fillId="0" borderId="59" xfId="2" applyFont="1" applyBorder="1">
      <alignment vertical="center"/>
    </xf>
    <xf numFmtId="0" fontId="7" fillId="0" borderId="16" xfId="6" applyFont="1" applyBorder="1" applyAlignment="1">
      <alignment horizontal="left" vertical="center"/>
    </xf>
    <xf numFmtId="0" fontId="7" fillId="0" borderId="26" xfId="6" applyFont="1" applyBorder="1">
      <alignment vertical="center"/>
    </xf>
    <xf numFmtId="0" fontId="18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0" fontId="7" fillId="0" borderId="18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185" fontId="8" fillId="0" borderId="54" xfId="2" applyNumberFormat="1" applyFont="1" applyBorder="1" applyAlignment="1">
      <alignment horizontal="right" vertical="center"/>
    </xf>
    <xf numFmtId="41" fontId="17" fillId="0" borderId="15" xfId="2" applyFont="1" applyBorder="1" applyAlignment="1">
      <alignment horizontal="center" vertical="center"/>
    </xf>
    <xf numFmtId="0" fontId="7" fillId="0" borderId="28" xfId="6" applyFont="1" applyBorder="1">
      <alignment vertical="center"/>
    </xf>
    <xf numFmtId="0" fontId="18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41" fontId="17" fillId="0" borderId="59" xfId="2" applyFont="1" applyBorder="1" applyAlignment="1">
      <alignment vertical="center" wrapText="1"/>
    </xf>
    <xf numFmtId="178" fontId="17" fillId="0" borderId="54" xfId="2" applyNumberFormat="1" applyFont="1" applyBorder="1" applyAlignment="1">
      <alignment horizontal="right" vertical="center" shrinkToFit="1"/>
    </xf>
    <xf numFmtId="179" fontId="17" fillId="0" borderId="54" xfId="2" applyNumberFormat="1" applyFont="1" applyBorder="1" applyAlignment="1">
      <alignment vertical="center" wrapText="1"/>
    </xf>
    <xf numFmtId="41" fontId="8" fillId="0" borderId="10" xfId="2" applyFont="1" applyBorder="1" applyAlignment="1">
      <alignment horizontal="center" vertical="center"/>
    </xf>
    <xf numFmtId="0" fontId="1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0" fontId="17" fillId="0" borderId="61" xfId="0" applyFont="1" applyBorder="1" applyAlignment="1">
      <alignment horizontal="center" vertical="center"/>
    </xf>
    <xf numFmtId="41" fontId="7" fillId="0" borderId="0" xfId="4" applyFont="1" applyAlignment="1">
      <alignment horizontal="center" vertical="center"/>
    </xf>
    <xf numFmtId="178" fontId="7" fillId="0" borderId="28" xfId="4" applyNumberFormat="1" applyFont="1" applyBorder="1">
      <alignment vertical="center"/>
    </xf>
    <xf numFmtId="0" fontId="16" fillId="0" borderId="16" xfId="0" applyFont="1" applyBorder="1" applyAlignment="1">
      <alignment horizontal="left" vertical="center"/>
    </xf>
    <xf numFmtId="0" fontId="7" fillId="0" borderId="53" xfId="0" applyFont="1" applyBorder="1" applyAlignment="1">
      <alignment horizontal="left" vertical="center" wrapText="1"/>
    </xf>
    <xf numFmtId="0" fontId="7" fillId="4" borderId="16" xfId="0" applyFont="1" applyFill="1" applyBorder="1" applyAlignment="1">
      <alignment horizontal="left" vertical="center"/>
    </xf>
    <xf numFmtId="0" fontId="7" fillId="0" borderId="53" xfId="6" applyFont="1" applyBorder="1" applyAlignment="1">
      <alignment horizontal="left" vertical="center" shrinkToFit="1"/>
    </xf>
    <xf numFmtId="0" fontId="7" fillId="0" borderId="64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  <xf numFmtId="178" fontId="15" fillId="0" borderId="42" xfId="2" applyNumberFormat="1" applyFont="1" applyBorder="1" applyAlignment="1">
      <alignment horizontal="right" vertical="center"/>
    </xf>
    <xf numFmtId="178" fontId="17" fillId="0" borderId="59" xfId="2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41" fontId="15" fillId="0" borderId="54" xfId="2" applyFont="1" applyBorder="1" applyAlignment="1">
      <alignment horizontal="center" vertical="center"/>
    </xf>
    <xf numFmtId="178" fontId="15" fillId="0" borderId="54" xfId="2" applyNumberFormat="1" applyFont="1" applyBorder="1" applyAlignment="1">
      <alignment horizontal="right" vertical="center"/>
    </xf>
    <xf numFmtId="179" fontId="15" fillId="0" borderId="54" xfId="2" applyNumberFormat="1" applyFont="1" applyBorder="1">
      <alignment vertical="center"/>
    </xf>
    <xf numFmtId="0" fontId="11" fillId="0" borderId="26" xfId="0" applyFont="1" applyBorder="1" applyAlignment="1">
      <alignment horizontal="left" vertical="center"/>
    </xf>
    <xf numFmtId="41" fontId="16" fillId="0" borderId="31" xfId="0" applyNumberFormat="1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63" xfId="0" applyFont="1" applyBorder="1" applyAlignment="1">
      <alignment horizontal="left" vertical="center"/>
    </xf>
    <xf numFmtId="41" fontId="7" fillId="0" borderId="6" xfId="2" applyFont="1" applyBorder="1">
      <alignment vertical="center"/>
    </xf>
    <xf numFmtId="0" fontId="11" fillId="0" borderId="16" xfId="0" applyFont="1" applyBorder="1" applyAlignment="1">
      <alignment horizontal="left" vertical="center"/>
    </xf>
    <xf numFmtId="0" fontId="7" fillId="0" borderId="53" xfId="0" applyFont="1" applyBorder="1">
      <alignment vertical="center"/>
    </xf>
    <xf numFmtId="179" fontId="7" fillId="0" borderId="59" xfId="2" applyNumberFormat="1" applyFont="1" applyBorder="1" applyAlignment="1">
      <alignment horizontal="right" vertical="center"/>
    </xf>
    <xf numFmtId="178" fontId="17" fillId="0" borderId="59" xfId="2" applyNumberFormat="1" applyFont="1" applyBorder="1" applyAlignment="1">
      <alignment horizontal="right" vertical="center" shrinkToFit="1"/>
    </xf>
    <xf numFmtId="178" fontId="15" fillId="0" borderId="43" xfId="2" applyNumberFormat="1" applyFont="1" applyBorder="1" applyAlignment="1">
      <alignment horizontal="right" vertical="center" shrinkToFit="1"/>
    </xf>
    <xf numFmtId="41" fontId="7" fillId="0" borderId="0" xfId="2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7" fillId="0" borderId="52" xfId="6" applyFont="1" applyBorder="1" applyAlignment="1">
      <alignment horizontal="left" vertical="center" shrinkToFit="1"/>
    </xf>
    <xf numFmtId="0" fontId="7" fillId="0" borderId="0" xfId="6" applyFont="1" applyBorder="1">
      <alignment vertical="center"/>
    </xf>
    <xf numFmtId="0" fontId="18" fillId="0" borderId="0" xfId="6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0" xfId="6" quotePrefix="1" applyFont="1" applyBorder="1" applyAlignment="1">
      <alignment horizontal="center" vertical="center"/>
    </xf>
    <xf numFmtId="41" fontId="7" fillId="0" borderId="0" xfId="4" applyFont="1" applyBorder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left" vertical="center"/>
    </xf>
    <xf numFmtId="41" fontId="7" fillId="0" borderId="0" xfId="0" applyNumberFormat="1" applyFont="1" applyBorder="1">
      <alignment vertical="center"/>
    </xf>
    <xf numFmtId="0" fontId="7" fillId="0" borderId="0" xfId="0" applyFont="1" applyBorder="1" applyAlignment="1">
      <alignment horizontal="left" vertical="center" shrinkToFit="1"/>
    </xf>
    <xf numFmtId="178" fontId="7" fillId="0" borderId="0" xfId="4" applyNumberFormat="1" applyFont="1" applyBorder="1">
      <alignment vertical="center"/>
    </xf>
    <xf numFmtId="0" fontId="11" fillId="0" borderId="0" xfId="0" applyFont="1" applyBorder="1" applyAlignment="1">
      <alignment horizontal="left" vertical="center"/>
    </xf>
    <xf numFmtId="41" fontId="16" fillId="0" borderId="0" xfId="4" applyFont="1" applyBorder="1">
      <alignment vertical="center"/>
    </xf>
    <xf numFmtId="0" fontId="16" fillId="0" borderId="0" xfId="0" applyFont="1" applyBorder="1">
      <alignment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178" fontId="8" fillId="0" borderId="34" xfId="2" applyNumberFormat="1" applyFont="1" applyBorder="1" applyAlignment="1">
      <alignment horizontal="right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41" fontId="8" fillId="0" borderId="12" xfId="4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78" fontId="8" fillId="0" borderId="54" xfId="4" applyNumberFormat="1" applyFont="1" applyBorder="1" applyAlignment="1">
      <alignment horizontal="right" vertical="center"/>
    </xf>
    <xf numFmtId="178" fontId="8" fillId="0" borderId="50" xfId="4" applyNumberFormat="1" applyFont="1" applyBorder="1" applyAlignment="1">
      <alignment horizontal="right" vertical="center"/>
    </xf>
    <xf numFmtId="178" fontId="8" fillId="0" borderId="59" xfId="4" applyNumberFormat="1" applyFont="1" applyBorder="1" applyAlignment="1">
      <alignment horizontal="right" vertical="center"/>
    </xf>
    <xf numFmtId="179" fontId="8" fillId="0" borderId="59" xfId="4" applyNumberFormat="1" applyFont="1" applyBorder="1" applyAlignment="1">
      <alignment horizontal="right" vertical="center"/>
    </xf>
    <xf numFmtId="41" fontId="8" fillId="0" borderId="54" xfId="2" applyFont="1" applyBorder="1" applyAlignment="1">
      <alignment horizontal="center" vertical="center"/>
    </xf>
    <xf numFmtId="178" fontId="8" fillId="0" borderId="54" xfId="2" applyNumberFormat="1" applyFont="1" applyBorder="1" applyAlignment="1">
      <alignment horizontal="right" vertical="center"/>
    </xf>
    <xf numFmtId="178" fontId="8" fillId="0" borderId="50" xfId="2" applyNumberFormat="1" applyFont="1" applyBorder="1" applyAlignment="1">
      <alignment horizontal="right" vertical="center"/>
    </xf>
    <xf numFmtId="178" fontId="8" fillId="0" borderId="43" xfId="2" applyNumberFormat="1" applyFont="1" applyBorder="1" applyAlignment="1">
      <alignment horizontal="right" vertical="center"/>
    </xf>
    <xf numFmtId="41" fontId="8" fillId="0" borderId="50" xfId="2" applyFont="1" applyBorder="1" applyAlignment="1">
      <alignment horizontal="center" vertical="center"/>
    </xf>
    <xf numFmtId="41" fontId="8" fillId="0" borderId="43" xfId="2" applyFont="1" applyBorder="1" applyAlignment="1">
      <alignment horizontal="center" vertical="center"/>
    </xf>
    <xf numFmtId="41" fontId="8" fillId="0" borderId="54" xfId="4" applyFont="1" applyBorder="1" applyAlignment="1">
      <alignment horizontal="center" vertical="center"/>
    </xf>
    <xf numFmtId="41" fontId="8" fillId="0" borderId="50" xfId="4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79" fontId="8" fillId="0" borderId="54" xfId="2" applyNumberFormat="1" applyFont="1" applyBorder="1">
      <alignment vertical="center"/>
    </xf>
    <xf numFmtId="179" fontId="8" fillId="0" borderId="50" xfId="2" applyNumberFormat="1" applyFont="1" applyBorder="1">
      <alignment vertical="center"/>
    </xf>
    <xf numFmtId="179" fontId="8" fillId="0" borderId="43" xfId="2" applyNumberFormat="1" applyFont="1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41" fontId="8" fillId="0" borderId="59" xfId="4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179" fontId="8" fillId="0" borderId="54" xfId="4" applyNumberFormat="1" applyFont="1" applyBorder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178" fontId="8" fillId="0" borderId="59" xfId="2" applyNumberFormat="1" applyFont="1" applyBorder="1" applyAlignment="1">
      <alignment horizontal="right" vertical="center"/>
    </xf>
    <xf numFmtId="41" fontId="8" fillId="0" borderId="59" xfId="2" applyFont="1" applyBorder="1" applyAlignment="1">
      <alignment horizontal="center" vertical="center"/>
    </xf>
    <xf numFmtId="179" fontId="8" fillId="0" borderId="43" xfId="2" applyNumberFormat="1" applyFont="1" applyBorder="1" applyAlignment="1">
      <alignment horizontal="right" vertical="center"/>
    </xf>
    <xf numFmtId="179" fontId="8" fillId="0" borderId="59" xfId="2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9" fillId="0" borderId="0" xfId="2" applyFont="1" applyAlignment="1">
      <alignment horizontal="left" vertical="center"/>
    </xf>
    <xf numFmtId="41" fontId="3" fillId="0" borderId="0" xfId="2" applyFont="1">
      <alignment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178" fontId="8" fillId="0" borderId="34" xfId="2" applyNumberFormat="1" applyFont="1" applyBorder="1" applyAlignment="1">
      <alignment horizontal="right" vertical="center"/>
    </xf>
    <xf numFmtId="178" fontId="8" fillId="0" borderId="33" xfId="2" applyNumberFormat="1" applyFont="1" applyBorder="1" applyAlignment="1">
      <alignment horizontal="right" vertical="center"/>
    </xf>
    <xf numFmtId="178" fontId="8" fillId="0" borderId="37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80" fontId="8" fillId="0" borderId="12" xfId="2" applyNumberFormat="1" applyFont="1" applyBorder="1" applyAlignment="1">
      <alignment horizontal="right" vertical="center"/>
    </xf>
    <xf numFmtId="179" fontId="8" fillId="0" borderId="9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0" fontId="17" fillId="0" borderId="39" xfId="0" applyFont="1" applyBorder="1" applyAlignment="1">
      <alignment horizontal="center" vertical="center"/>
    </xf>
    <xf numFmtId="41" fontId="8" fillId="0" borderId="12" xfId="4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right" vertical="center"/>
    </xf>
    <xf numFmtId="41" fontId="8" fillId="0" borderId="71" xfId="2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41" fontId="15" fillId="0" borderId="1" xfId="2" applyFont="1" applyBorder="1" applyAlignment="1">
      <alignment horizontal="center" vertical="center" wrapText="1"/>
    </xf>
    <xf numFmtId="41" fontId="15" fillId="0" borderId="12" xfId="2" applyFont="1" applyBorder="1" applyAlignment="1">
      <alignment horizontal="center" vertical="center" wrapText="1"/>
    </xf>
    <xf numFmtId="178" fontId="8" fillId="0" borderId="71" xfId="2" applyNumberFormat="1" applyFont="1" applyBorder="1" applyAlignment="1">
      <alignment horizontal="right" vertical="center"/>
    </xf>
    <xf numFmtId="0" fontId="16" fillId="0" borderId="3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178" fontId="8" fillId="0" borderId="9" xfId="4" applyNumberFormat="1" applyFont="1" applyBorder="1" applyAlignment="1">
      <alignment horizontal="center" vertical="center"/>
    </xf>
    <xf numFmtId="178" fontId="8" fillId="0" borderId="4" xfId="4" applyNumberFormat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1" fontId="15" fillId="0" borderId="72" xfId="4" applyFont="1" applyBorder="1" applyAlignment="1">
      <alignment horizontal="center" vertical="center" wrapText="1"/>
    </xf>
    <xf numFmtId="41" fontId="15" fillId="0" borderId="71" xfId="4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179" fontId="8" fillId="0" borderId="4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0" fontId="15" fillId="0" borderId="73" xfId="0" applyFont="1" applyBorder="1" applyAlignment="1">
      <alignment horizontal="center" vertical="center"/>
    </xf>
    <xf numFmtId="0" fontId="15" fillId="0" borderId="63" xfId="0" applyFont="1" applyBorder="1" applyAlignment="1">
      <alignment horizontal="center" vertical="center"/>
    </xf>
    <xf numFmtId="41" fontId="15" fillId="0" borderId="11" xfId="2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179" fontId="8" fillId="0" borderId="9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5" fillId="0" borderId="72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179" fontId="8" fillId="0" borderId="54" xfId="2" applyNumberFormat="1" applyFont="1" applyBorder="1" applyAlignment="1">
      <alignment horizontal="right" vertical="center"/>
    </xf>
    <xf numFmtId="179" fontId="8" fillId="0" borderId="50" xfId="2" applyNumberFormat="1" applyFont="1" applyBorder="1" applyAlignment="1">
      <alignment horizontal="right" vertical="center"/>
    </xf>
    <xf numFmtId="179" fontId="8" fillId="0" borderId="43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4" xfId="2" applyFont="1" applyBorder="1" applyAlignment="1">
      <alignment horizontal="center" vertical="center"/>
    </xf>
    <xf numFmtId="41" fontId="8" fillId="0" borderId="50" xfId="2" applyFont="1" applyBorder="1" applyAlignment="1">
      <alignment horizontal="center" vertical="center"/>
    </xf>
    <xf numFmtId="41" fontId="8" fillId="0" borderId="43" xfId="2" applyFont="1" applyBorder="1" applyAlignment="1">
      <alignment horizontal="center" vertical="center"/>
    </xf>
    <xf numFmtId="178" fontId="8" fillId="0" borderId="54" xfId="2" applyNumberFormat="1" applyFont="1" applyBorder="1" applyAlignment="1">
      <alignment horizontal="right" vertical="center"/>
    </xf>
    <xf numFmtId="178" fontId="8" fillId="0" borderId="50" xfId="2" applyNumberFormat="1" applyFont="1" applyBorder="1" applyAlignment="1">
      <alignment horizontal="right" vertical="center"/>
    </xf>
    <xf numFmtId="178" fontId="8" fillId="0" borderId="43" xfId="2" applyNumberFormat="1" applyFont="1" applyBorder="1" applyAlignment="1">
      <alignment horizontal="right" vertical="center"/>
    </xf>
    <xf numFmtId="179" fontId="8" fillId="0" borderId="54" xfId="4" applyNumberFormat="1" applyFont="1" applyBorder="1">
      <alignment vertical="center"/>
    </xf>
    <xf numFmtId="179" fontId="8" fillId="0" borderId="50" xfId="4" applyNumberFormat="1" applyFont="1" applyBorder="1">
      <alignment vertical="center"/>
    </xf>
    <xf numFmtId="179" fontId="8" fillId="0" borderId="43" xfId="4" applyNumberFormat="1" applyFont="1" applyBorder="1">
      <alignment vertical="center"/>
    </xf>
    <xf numFmtId="179" fontId="8" fillId="0" borderId="54" xfId="2" applyNumberFormat="1" applyFont="1" applyBorder="1">
      <alignment vertical="center"/>
    </xf>
    <xf numFmtId="179" fontId="8" fillId="0" borderId="50" xfId="2" applyNumberFormat="1" applyFont="1" applyBorder="1">
      <alignment vertical="center"/>
    </xf>
    <xf numFmtId="179" fontId="8" fillId="0" borderId="43" xfId="2" applyNumberFormat="1" applyFont="1" applyBorder="1">
      <alignment vertical="center"/>
    </xf>
    <xf numFmtId="178" fontId="8" fillId="0" borderId="54" xfId="4" applyNumberFormat="1" applyFont="1" applyBorder="1" applyAlignment="1">
      <alignment horizontal="right" vertical="center"/>
    </xf>
    <xf numFmtId="178" fontId="8" fillId="0" borderId="43" xfId="4" applyNumberFormat="1" applyFont="1" applyBorder="1" applyAlignment="1">
      <alignment horizontal="right" vertical="center"/>
    </xf>
    <xf numFmtId="178" fontId="8" fillId="0" borderId="50" xfId="4" applyNumberFormat="1" applyFont="1" applyBorder="1" applyAlignment="1">
      <alignment horizontal="right" vertical="center"/>
    </xf>
    <xf numFmtId="178" fontId="8" fillId="0" borderId="60" xfId="4" applyNumberFormat="1" applyFont="1" applyBorder="1" applyAlignment="1">
      <alignment horizontal="right" vertical="center"/>
    </xf>
    <xf numFmtId="179" fontId="8" fillId="0" borderId="59" xfId="4" applyNumberFormat="1" applyFont="1" applyBorder="1" applyAlignment="1">
      <alignment horizontal="right" vertical="center"/>
    </xf>
    <xf numFmtId="179" fontId="8" fillId="0" borderId="59" xfId="4" applyNumberFormat="1" applyFont="1" applyBorder="1">
      <alignment vertical="center"/>
    </xf>
    <xf numFmtId="179" fontId="8" fillId="0" borderId="54" xfId="4" applyNumberFormat="1" applyFont="1" applyBorder="1" applyAlignment="1">
      <alignment horizontal="right" vertical="center"/>
    </xf>
    <xf numFmtId="179" fontId="8" fillId="0" borderId="50" xfId="4" applyNumberFormat="1" applyFont="1" applyBorder="1" applyAlignment="1">
      <alignment horizontal="right" vertical="center"/>
    </xf>
    <xf numFmtId="178" fontId="8" fillId="0" borderId="59" xfId="4" applyNumberFormat="1" applyFont="1" applyBorder="1" applyAlignment="1">
      <alignment horizontal="right" vertical="center"/>
    </xf>
    <xf numFmtId="183" fontId="7" fillId="0" borderId="28" xfId="0" applyNumberFormat="1" applyFont="1" applyBorder="1" applyAlignment="1">
      <alignment horizontal="center" vertical="center" shrinkToFit="1"/>
    </xf>
    <xf numFmtId="10" fontId="7" fillId="0" borderId="0" xfId="0" applyNumberFormat="1" applyFont="1" applyBorder="1" applyAlignment="1">
      <alignment horizontal="center" vertical="center"/>
    </xf>
    <xf numFmtId="178" fontId="8" fillId="0" borderId="59" xfId="2" applyNumberFormat="1" applyFont="1" applyBorder="1" applyAlignment="1">
      <alignment horizontal="right" vertical="center"/>
    </xf>
    <xf numFmtId="179" fontId="8" fillId="0" borderId="59" xfId="2" applyNumberFormat="1" applyFont="1" applyBorder="1">
      <alignment vertical="center"/>
    </xf>
    <xf numFmtId="179" fontId="8" fillId="0" borderId="54" xfId="4" applyNumberFormat="1" applyFont="1" applyBorder="1" applyAlignment="1">
      <alignment vertical="center" wrapText="1"/>
    </xf>
    <xf numFmtId="179" fontId="8" fillId="0" borderId="50" xfId="4" applyNumberFormat="1" applyFont="1" applyBorder="1" applyAlignment="1">
      <alignment vertical="center" wrapText="1"/>
    </xf>
    <xf numFmtId="179" fontId="8" fillId="0" borderId="43" xfId="4" applyNumberFormat="1" applyFont="1" applyBorder="1" applyAlignment="1">
      <alignment vertical="center" wrapText="1"/>
    </xf>
    <xf numFmtId="178" fontId="8" fillId="0" borderId="54" xfId="4" applyNumberFormat="1" applyFont="1" applyBorder="1" applyAlignment="1">
      <alignment horizontal="right" vertical="center" wrapText="1"/>
    </xf>
    <xf numFmtId="178" fontId="8" fillId="0" borderId="50" xfId="4" applyNumberFormat="1" applyFont="1" applyBorder="1" applyAlignment="1">
      <alignment horizontal="right" vertical="center" wrapText="1"/>
    </xf>
    <xf numFmtId="178" fontId="8" fillId="0" borderId="43" xfId="4" applyNumberFormat="1" applyFont="1" applyBorder="1" applyAlignment="1">
      <alignment horizontal="right" vertical="center" wrapText="1"/>
    </xf>
    <xf numFmtId="179" fontId="8" fillId="0" borderId="43" xfId="4" applyNumberFormat="1" applyFont="1" applyBorder="1" applyAlignment="1">
      <alignment horizontal="right" vertical="center"/>
    </xf>
    <xf numFmtId="178" fontId="8" fillId="0" borderId="54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15" fillId="0" borderId="1" xfId="2" applyNumberFormat="1" applyFont="1" applyBorder="1" applyAlignment="1">
      <alignment horizontal="center" vertical="center" wrapText="1"/>
    </xf>
    <xf numFmtId="178" fontId="15" fillId="0" borderId="12" xfId="2" applyNumberFormat="1" applyFont="1" applyBorder="1" applyAlignment="1">
      <alignment horizontal="center" vertical="center" wrapText="1"/>
    </xf>
    <xf numFmtId="41" fontId="8" fillId="0" borderId="54" xfId="2" applyFont="1" applyBorder="1" applyAlignment="1">
      <alignment horizontal="right" vertical="center"/>
    </xf>
    <xf numFmtId="41" fontId="8" fillId="0" borderId="50" xfId="2" applyFont="1" applyBorder="1" applyAlignment="1">
      <alignment horizontal="right" vertical="center"/>
    </xf>
    <xf numFmtId="41" fontId="8" fillId="0" borderId="43" xfId="2" applyFont="1" applyBorder="1" applyAlignment="1">
      <alignment horizontal="right" vertical="center"/>
    </xf>
    <xf numFmtId="41" fontId="8" fillId="0" borderId="54" xfId="4" applyFont="1" applyBorder="1" applyAlignment="1">
      <alignment horizontal="center" vertical="center"/>
    </xf>
    <xf numFmtId="41" fontId="8" fillId="0" borderId="50" xfId="4" applyFont="1" applyBorder="1" applyAlignment="1">
      <alignment horizontal="center" vertical="center"/>
    </xf>
    <xf numFmtId="41" fontId="8" fillId="0" borderId="54" xfId="4" applyFont="1" applyBorder="1" applyAlignment="1">
      <alignment horizontal="center" vertical="center" wrapText="1"/>
    </xf>
    <xf numFmtId="41" fontId="8" fillId="0" borderId="50" xfId="4" applyFont="1" applyBorder="1" applyAlignment="1">
      <alignment horizontal="center" vertical="center" wrapText="1"/>
    </xf>
    <xf numFmtId="41" fontId="8" fillId="0" borderId="43" xfId="4" applyFont="1" applyBorder="1" applyAlignment="1">
      <alignment horizontal="center" vertical="center" wrapText="1"/>
    </xf>
    <xf numFmtId="41" fontId="8" fillId="0" borderId="59" xfId="2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41" fontId="8" fillId="0" borderId="43" xfId="4" applyFont="1" applyBorder="1" applyAlignment="1">
      <alignment horizontal="center" vertical="center"/>
    </xf>
    <xf numFmtId="41" fontId="8" fillId="0" borderId="59" xfId="4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179" fontId="8" fillId="0" borderId="50" xfId="0" applyNumberFormat="1" applyFont="1" applyBorder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41" fontId="15" fillId="0" borderId="55" xfId="2" applyFont="1" applyBorder="1" applyAlignment="1">
      <alignment horizontal="center" vertical="center"/>
    </xf>
    <xf numFmtId="179" fontId="8" fillId="0" borderId="52" xfId="4" applyNumberFormat="1" applyFont="1" applyBorder="1">
      <alignment vertical="center"/>
    </xf>
    <xf numFmtId="179" fontId="8" fillId="0" borderId="53" xfId="4" applyNumberFormat="1" applyFont="1" applyBorder="1">
      <alignment vertical="center"/>
    </xf>
    <xf numFmtId="0" fontId="1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6" xfId="0" applyFont="1" applyBorder="1" applyAlignment="1">
      <alignment horizontal="center" vertical="center" wrapText="1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178" fontId="8" fillId="0" borderId="67" xfId="2" applyNumberFormat="1" applyFont="1" applyBorder="1" applyAlignment="1">
      <alignment horizontal="right" vertical="center"/>
    </xf>
    <xf numFmtId="179" fontId="8" fillId="0" borderId="67" xfId="2" applyNumberFormat="1" applyFont="1" applyBorder="1" applyAlignment="1">
      <alignment horizontal="right" vertical="center"/>
    </xf>
    <xf numFmtId="0" fontId="7" fillId="0" borderId="70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/>
    </xf>
    <xf numFmtId="178" fontId="8" fillId="0" borderId="43" xfId="0" applyNumberFormat="1" applyFont="1" applyBorder="1" applyAlignment="1">
      <alignment horizontal="right" vertical="center"/>
    </xf>
    <xf numFmtId="178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18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7" fillId="0" borderId="53" xfId="6" applyFont="1" applyBorder="1" applyAlignment="1">
      <alignment horizontal="left" vertical="center"/>
    </xf>
    <xf numFmtId="0" fontId="7" fillId="0" borderId="16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0" fontId="7" fillId="0" borderId="6" xfId="0" quotePrefix="1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 shrinkToFit="1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tabSelected="1" topLeftCell="A10" zoomScaleNormal="100" zoomScaleSheetLayoutView="75" workbookViewId="0">
      <selection activeCell="P13" sqref="P13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377" t="s">
        <v>464</v>
      </c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</row>
    <row r="3" spans="1:16">
      <c r="B3" s="1"/>
    </row>
    <row r="4" spans="1:16">
      <c r="B4" s="1"/>
    </row>
    <row r="5" spans="1:16" ht="21.75" customHeight="1">
      <c r="B5" s="283" t="s">
        <v>321</v>
      </c>
      <c r="C5" s="378" t="s">
        <v>465</v>
      </c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</row>
    <row r="6" spans="1:16" ht="21.75" customHeight="1">
      <c r="B6" s="283"/>
      <c r="C6" s="379" t="s">
        <v>466</v>
      </c>
      <c r="D6" s="379"/>
      <c r="E6" s="379"/>
      <c r="F6" s="379"/>
      <c r="G6" s="379"/>
      <c r="H6" s="379"/>
      <c r="I6" s="379"/>
      <c r="J6" s="379"/>
      <c r="K6" s="379"/>
      <c r="L6" s="379"/>
      <c r="M6" s="284"/>
      <c r="N6" s="284"/>
      <c r="O6" s="284"/>
    </row>
    <row r="7" spans="1:16" ht="21.75" customHeight="1">
      <c r="B7" s="2"/>
      <c r="C7" s="382" t="s">
        <v>156</v>
      </c>
      <c r="D7" s="382"/>
      <c r="E7" s="383" t="s">
        <v>156</v>
      </c>
      <c r="F7" s="383"/>
      <c r="G7" s="382"/>
      <c r="H7" s="382"/>
      <c r="I7" s="382"/>
      <c r="J7" s="382"/>
      <c r="K7" s="382"/>
      <c r="L7" s="382"/>
      <c r="M7" s="3"/>
      <c r="N7" s="3"/>
      <c r="O7" s="3"/>
    </row>
    <row r="8" spans="1:16" ht="21.75" customHeight="1">
      <c r="B8" s="2" t="s">
        <v>114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359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355</v>
      </c>
      <c r="E10" s="3"/>
      <c r="F10" s="380">
        <v>131226.76500000001</v>
      </c>
      <c r="G10" s="380"/>
      <c r="H10" s="3" t="s">
        <v>173</v>
      </c>
      <c r="I10" s="3" t="s">
        <v>212</v>
      </c>
      <c r="J10" s="380">
        <v>1110</v>
      </c>
      <c r="K10" s="380"/>
      <c r="L10" s="3" t="s">
        <v>173</v>
      </c>
      <c r="M10" s="3"/>
      <c r="N10" s="3"/>
      <c r="O10" s="3"/>
    </row>
    <row r="11" spans="1:16" ht="21.75" customHeight="1">
      <c r="B11" s="2"/>
      <c r="C11" s="2"/>
      <c r="D11" s="2" t="s">
        <v>254</v>
      </c>
      <c r="E11" s="3"/>
      <c r="F11" s="380">
        <v>0</v>
      </c>
      <c r="G11" s="380"/>
      <c r="H11" s="3" t="s">
        <v>173</v>
      </c>
      <c r="I11" s="3" t="s">
        <v>245</v>
      </c>
      <c r="J11" s="380">
        <v>2695780.2898800001</v>
      </c>
      <c r="K11" s="380"/>
      <c r="L11" s="3" t="s">
        <v>173</v>
      </c>
      <c r="M11" s="3"/>
      <c r="N11" s="3"/>
      <c r="O11" s="3"/>
    </row>
    <row r="12" spans="1:16" ht="21.75" customHeight="1">
      <c r="B12" s="2"/>
      <c r="C12" s="2"/>
      <c r="D12" s="2" t="s">
        <v>184</v>
      </c>
      <c r="E12" s="3"/>
      <c r="F12" s="380">
        <v>1804005.71</v>
      </c>
      <c r="G12" s="380"/>
      <c r="H12" s="3" t="s">
        <v>173</v>
      </c>
      <c r="I12" s="2" t="s">
        <v>260</v>
      </c>
      <c r="J12" s="381">
        <v>5440197.1209999993</v>
      </c>
      <c r="K12" s="381"/>
      <c r="L12" s="3" t="s">
        <v>173</v>
      </c>
      <c r="M12" s="3"/>
      <c r="N12" s="3"/>
      <c r="O12" s="3"/>
    </row>
    <row r="13" spans="1:16" ht="21.75" customHeight="1">
      <c r="B13" s="2"/>
      <c r="C13" s="2"/>
      <c r="D13" s="2" t="s">
        <v>329</v>
      </c>
      <c r="F13" s="380">
        <v>186201</v>
      </c>
      <c r="G13" s="380"/>
      <c r="H13" s="3" t="s">
        <v>173</v>
      </c>
      <c r="I13" s="3"/>
      <c r="J13" s="381"/>
      <c r="K13" s="384"/>
      <c r="L13" s="3"/>
      <c r="M13" s="3"/>
      <c r="N13" s="3"/>
      <c r="O13" s="3"/>
    </row>
    <row r="14" spans="1:16" ht="21.75" customHeight="1">
      <c r="B14" s="2"/>
      <c r="C14" s="2" t="s">
        <v>175</v>
      </c>
      <c r="D14" s="3"/>
      <c r="E14" s="3"/>
      <c r="F14" s="3"/>
      <c r="G14" s="3"/>
      <c r="H14" s="3"/>
      <c r="I14" s="3"/>
      <c r="J14" s="387"/>
      <c r="K14" s="387"/>
      <c r="L14" s="3"/>
      <c r="M14" s="3"/>
      <c r="N14" s="3"/>
      <c r="O14" s="3"/>
    </row>
    <row r="15" spans="1:16" ht="21.75" customHeight="1">
      <c r="B15" s="2"/>
      <c r="C15" s="2"/>
      <c r="D15" s="2" t="s">
        <v>247</v>
      </c>
      <c r="E15" s="3"/>
      <c r="F15" s="380">
        <v>1492566.1498099999</v>
      </c>
      <c r="G15" s="380"/>
      <c r="H15" s="3" t="s">
        <v>173</v>
      </c>
      <c r="I15" s="3" t="s">
        <v>28</v>
      </c>
      <c r="J15" s="380">
        <v>1309812.3</v>
      </c>
      <c r="K15" s="380"/>
      <c r="L15" s="3" t="s">
        <v>173</v>
      </c>
      <c r="M15" s="3"/>
      <c r="N15" s="3"/>
      <c r="O15" s="3"/>
    </row>
    <row r="16" spans="1:16" ht="21.75" customHeight="1">
      <c r="B16" s="2"/>
      <c r="C16" s="2"/>
      <c r="D16" s="2" t="s">
        <v>242</v>
      </c>
      <c r="E16" s="3"/>
      <c r="F16" s="380">
        <v>1637615.2</v>
      </c>
      <c r="G16" s="380"/>
      <c r="H16" s="3" t="s">
        <v>173</v>
      </c>
      <c r="I16" s="3" t="s">
        <v>38</v>
      </c>
      <c r="J16" s="380">
        <v>0</v>
      </c>
      <c r="K16" s="380"/>
      <c r="L16" s="3" t="s">
        <v>173</v>
      </c>
      <c r="M16" s="3"/>
      <c r="N16" s="3"/>
      <c r="O16" s="3"/>
    </row>
    <row r="17" spans="2:15" ht="21.75" customHeight="1">
      <c r="B17" s="2"/>
      <c r="C17" s="2"/>
      <c r="D17" s="2" t="s">
        <v>200</v>
      </c>
      <c r="E17" s="3"/>
      <c r="F17" s="380">
        <v>45000</v>
      </c>
      <c r="G17" s="380"/>
      <c r="H17" s="3" t="s">
        <v>173</v>
      </c>
      <c r="I17" s="3" t="s">
        <v>208</v>
      </c>
      <c r="J17" s="380">
        <v>0</v>
      </c>
      <c r="K17" s="380"/>
      <c r="L17" s="3" t="s">
        <v>173</v>
      </c>
      <c r="M17" s="3"/>
      <c r="N17" s="3"/>
      <c r="O17" s="3"/>
    </row>
    <row r="18" spans="2:15" ht="21.75" customHeight="1">
      <c r="B18" s="2"/>
      <c r="C18" s="2"/>
      <c r="D18" s="2" t="s">
        <v>54</v>
      </c>
      <c r="E18" s="3"/>
      <c r="F18" s="380">
        <v>1503352.1528596</v>
      </c>
      <c r="G18" s="380"/>
      <c r="H18" s="3" t="s">
        <v>173</v>
      </c>
      <c r="I18" s="4" t="s">
        <v>50</v>
      </c>
      <c r="J18" s="380">
        <v>4270174.5449999999</v>
      </c>
      <c r="K18" s="380"/>
      <c r="L18" s="3" t="s">
        <v>173</v>
      </c>
      <c r="M18" s="3"/>
      <c r="N18" s="3"/>
      <c r="O18" s="3"/>
    </row>
    <row r="19" spans="2:15" ht="21.75" customHeight="1">
      <c r="B19" s="2"/>
      <c r="C19" s="2"/>
      <c r="D19" s="2"/>
      <c r="E19" s="3"/>
      <c r="F19" s="380"/>
      <c r="G19" s="380"/>
      <c r="H19" s="3"/>
      <c r="I19" s="3"/>
      <c r="J19" s="3"/>
      <c r="K19" s="3"/>
      <c r="L19" s="3"/>
      <c r="M19" s="3"/>
      <c r="N19" s="3"/>
      <c r="O19" s="3"/>
    </row>
    <row r="20" spans="2:15" ht="21.75" customHeight="1">
      <c r="B20" s="2" t="s">
        <v>437</v>
      </c>
      <c r="C20" s="3" t="s">
        <v>115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ht="21.75" customHeight="1">
      <c r="B22" s="2"/>
      <c r="C22" s="3"/>
      <c r="D22" s="385"/>
      <c r="E22" s="385"/>
      <c r="F22" s="386"/>
      <c r="G22" s="386"/>
      <c r="H22" s="3"/>
      <c r="I22" s="3"/>
      <c r="J22" s="3"/>
      <c r="K22" s="3"/>
    </row>
    <row r="23" spans="2:15" ht="21.75" customHeight="1">
      <c r="B23" s="2"/>
      <c r="C23" s="3" t="s">
        <v>156</v>
      </c>
      <c r="D23" s="385"/>
      <c r="E23" s="385"/>
      <c r="F23" s="386"/>
      <c r="G23" s="386"/>
      <c r="H23" s="3"/>
      <c r="I23" s="3"/>
      <c r="J23" s="3"/>
      <c r="K23" s="3"/>
    </row>
    <row r="24" spans="2:15" ht="21.75" customHeight="1">
      <c r="B24" s="2"/>
      <c r="C24" s="3"/>
      <c r="D24" s="385"/>
      <c r="E24" s="385"/>
      <c r="F24" s="386"/>
      <c r="G24" s="386"/>
      <c r="H24" s="3"/>
      <c r="I24" s="3"/>
      <c r="J24" s="3"/>
      <c r="K24" s="3"/>
    </row>
    <row r="25" spans="2:15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5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5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5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5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5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0">
    <mergeCell ref="J18:K18"/>
    <mergeCell ref="F24:G24"/>
    <mergeCell ref="F19:G19"/>
    <mergeCell ref="F22:G22"/>
    <mergeCell ref="J14:K14"/>
    <mergeCell ref="J15:K15"/>
    <mergeCell ref="D24:E24"/>
    <mergeCell ref="D22:E22"/>
    <mergeCell ref="D23:E23"/>
    <mergeCell ref="F10:G10"/>
    <mergeCell ref="F11:G11"/>
    <mergeCell ref="F23:G23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AA101"/>
  <sheetViews>
    <sheetView view="pageBreakPreview" zoomScaleNormal="100" zoomScaleSheetLayoutView="100" workbookViewId="0">
      <selection activeCell="S27" sqref="S27"/>
    </sheetView>
  </sheetViews>
  <sheetFormatPr defaultColWidth="9" defaultRowHeight="16.5"/>
  <cols>
    <col min="1" max="2" width="7.125" style="107" customWidth="1"/>
    <col min="3" max="3" width="13.25" style="107" customWidth="1"/>
    <col min="4" max="5" width="13.125" style="130" customWidth="1"/>
    <col min="6" max="6" width="0.125" style="130" hidden="1" customWidth="1"/>
    <col min="7" max="7" width="11.625" style="131" customWidth="1"/>
    <col min="8" max="8" width="8.125" style="132" customWidth="1"/>
    <col min="9" max="9" width="20.75" style="25" customWidth="1"/>
    <col min="10" max="10" width="12.5" style="25" customWidth="1"/>
    <col min="11" max="11" width="3.125" style="26" customWidth="1"/>
    <col min="12" max="12" width="2.625" style="26" customWidth="1"/>
    <col min="13" max="14" width="3.125" style="25" customWidth="1"/>
    <col min="15" max="15" width="2.625" style="25" customWidth="1"/>
    <col min="16" max="16" width="13.625" style="25" customWidth="1"/>
    <col min="17" max="17" width="2.5" style="25" customWidth="1"/>
    <col min="18" max="18" width="0.125" style="5" customWidth="1"/>
    <col min="19" max="19" width="20.875" style="6" customWidth="1"/>
    <col min="20" max="20" width="13.5" style="5" customWidth="1"/>
    <col min="21" max="21" width="31.25" style="5" customWidth="1"/>
    <col min="22" max="22" width="0.25" style="5" customWidth="1"/>
    <col min="23" max="26" width="9" style="5" customWidth="1"/>
    <col min="27" max="27" width="11.5" style="5" customWidth="1"/>
    <col min="28" max="16384" width="9" style="5"/>
  </cols>
  <sheetData>
    <row r="1" spans="1:19" ht="22.5">
      <c r="A1" s="441" t="s">
        <v>451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</row>
    <row r="2" spans="1:19" ht="22.5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</row>
    <row r="3" spans="1:19" ht="21.95" customHeight="1" thickBot="1">
      <c r="A3" s="440" t="s">
        <v>318</v>
      </c>
      <c r="B3" s="440"/>
      <c r="C3" s="7"/>
      <c r="D3" s="7"/>
      <c r="E3" s="7"/>
      <c r="F3" s="7"/>
      <c r="G3" s="8"/>
      <c r="H3" s="9"/>
      <c r="I3" s="7"/>
      <c r="J3" s="7" t="s">
        <v>156</v>
      </c>
      <c r="K3" s="7"/>
      <c r="L3" s="7"/>
      <c r="M3" s="7"/>
      <c r="N3" s="7"/>
      <c r="O3" s="434" t="s">
        <v>24</v>
      </c>
      <c r="P3" s="434"/>
      <c r="Q3" s="434"/>
    </row>
    <row r="4" spans="1:19" ht="19.5" customHeight="1">
      <c r="A4" s="444" t="s">
        <v>160</v>
      </c>
      <c r="B4" s="448" t="s">
        <v>121</v>
      </c>
      <c r="C4" s="455" t="s">
        <v>118</v>
      </c>
      <c r="D4" s="435" t="s">
        <v>452</v>
      </c>
      <c r="E4" s="435" t="s">
        <v>453</v>
      </c>
      <c r="F4" s="446" t="s">
        <v>178</v>
      </c>
      <c r="G4" s="457" t="s">
        <v>356</v>
      </c>
      <c r="H4" s="457"/>
      <c r="I4" s="462" t="s">
        <v>409</v>
      </c>
      <c r="J4" s="448"/>
      <c r="K4" s="448"/>
      <c r="L4" s="448"/>
      <c r="M4" s="448"/>
      <c r="N4" s="448"/>
      <c r="O4" s="448"/>
      <c r="P4" s="448"/>
      <c r="Q4" s="463"/>
    </row>
    <row r="5" spans="1:19" ht="19.5" customHeight="1" thickBot="1">
      <c r="A5" s="445"/>
      <c r="B5" s="449"/>
      <c r="C5" s="456"/>
      <c r="D5" s="436"/>
      <c r="E5" s="436"/>
      <c r="F5" s="447"/>
      <c r="G5" s="10" t="s">
        <v>138</v>
      </c>
      <c r="H5" s="11" t="s">
        <v>314</v>
      </c>
      <c r="I5" s="464"/>
      <c r="J5" s="449"/>
      <c r="K5" s="449"/>
      <c r="L5" s="449"/>
      <c r="M5" s="449"/>
      <c r="N5" s="449"/>
      <c r="O5" s="449"/>
      <c r="P5" s="449"/>
      <c r="Q5" s="465"/>
    </row>
    <row r="6" spans="1:19" ht="20.100000000000001" customHeight="1" thickBot="1">
      <c r="A6" s="468" t="s">
        <v>350</v>
      </c>
      <c r="B6" s="469"/>
      <c r="C6" s="470"/>
      <c r="D6" s="12">
        <f>SUM(D7,D64,D36,D80,D26,D32,D85)</f>
        <v>10093535.124</v>
      </c>
      <c r="E6" s="12">
        <f>SUM(E7,E64,E36,E80,E26,E32,E85)</f>
        <v>10258521.428879999</v>
      </c>
      <c r="F6" s="13" t="e">
        <f>SUM(F7,#REF!,F64,F36,F80,F26,#REF!,#REF!,F32)</f>
        <v>#REF!</v>
      </c>
      <c r="G6" s="14">
        <f>+E6-D6</f>
        <v>164986.30487999879</v>
      </c>
      <c r="H6" s="15">
        <f>+G6/D6*100</f>
        <v>1.6345740402458304</v>
      </c>
      <c r="I6" s="16"/>
      <c r="J6" s="16"/>
      <c r="K6" s="17"/>
      <c r="L6" s="17"/>
      <c r="M6" s="16"/>
      <c r="N6" s="16"/>
      <c r="O6" s="16"/>
      <c r="P6" s="282">
        <f>SUM(P7,P26,P32,P36,P64,P80,P85)</f>
        <v>10258520828.880001</v>
      </c>
      <c r="Q6" s="18" t="s">
        <v>144</v>
      </c>
    </row>
    <row r="7" spans="1:19" s="29" customFormat="1" ht="18.95" customHeight="1" thickTop="1">
      <c r="A7" s="19" t="s">
        <v>162</v>
      </c>
      <c r="B7" s="466" t="s">
        <v>163</v>
      </c>
      <c r="C7" s="467"/>
      <c r="D7" s="20">
        <f>SUM(D8)</f>
        <v>131227</v>
      </c>
      <c r="E7" s="21">
        <f>SUM(E8)</f>
        <v>131227.30799999999</v>
      </c>
      <c r="F7" s="22">
        <f>SUM(F8)</f>
        <v>71084</v>
      </c>
      <c r="G7" s="23">
        <f>+E7-D7</f>
        <v>0.30799999998998828</v>
      </c>
      <c r="H7" s="24">
        <f>+G7/D7*100</f>
        <v>2.3470779640621847E-4</v>
      </c>
      <c r="I7" s="25"/>
      <c r="J7" s="25"/>
      <c r="K7" s="26"/>
      <c r="L7" s="26"/>
      <c r="M7" s="25"/>
      <c r="N7" s="25"/>
      <c r="O7" s="25"/>
      <c r="P7" s="27">
        <f>P8</f>
        <v>131227308</v>
      </c>
      <c r="Q7" s="28" t="s">
        <v>144</v>
      </c>
      <c r="S7" s="30"/>
    </row>
    <row r="8" spans="1:19" s="29" customFormat="1" ht="17.100000000000001" customHeight="1">
      <c r="A8" s="19" t="s">
        <v>148</v>
      </c>
      <c r="B8" s="31" t="s">
        <v>150</v>
      </c>
      <c r="C8" s="319" t="s">
        <v>164</v>
      </c>
      <c r="D8" s="321">
        <f>SUM(D9:D25)</f>
        <v>131227</v>
      </c>
      <c r="E8" s="323">
        <f>P8/1000</f>
        <v>131227.30799999999</v>
      </c>
      <c r="F8" s="32">
        <f>SUM(F9:F23)</f>
        <v>71084</v>
      </c>
      <c r="G8" s="33">
        <f>+E8-D8</f>
        <v>0.30799999998998828</v>
      </c>
      <c r="H8" s="338">
        <f>+G8/D8*100</f>
        <v>2.3470779640621847E-4</v>
      </c>
      <c r="I8" s="34"/>
      <c r="J8" s="34"/>
      <c r="K8" s="35"/>
      <c r="L8" s="35"/>
      <c r="M8" s="34"/>
      <c r="N8" s="34"/>
      <c r="O8" s="34"/>
      <c r="P8" s="36">
        <f>SUM(P9,P17,P19,P24)</f>
        <v>131227308</v>
      </c>
      <c r="Q8" s="37" t="s">
        <v>144</v>
      </c>
      <c r="S8" s="30"/>
    </row>
    <row r="9" spans="1:19" s="29" customFormat="1" ht="17.100000000000001" customHeight="1">
      <c r="A9" s="38"/>
      <c r="B9" s="39" t="s">
        <v>324</v>
      </c>
      <c r="C9" s="410" t="s">
        <v>240</v>
      </c>
      <c r="D9" s="391">
        <v>70734</v>
      </c>
      <c r="E9" s="406">
        <f>P9/1000-1</f>
        <v>70733.543000000005</v>
      </c>
      <c r="F9" s="40">
        <v>0</v>
      </c>
      <c r="G9" s="452">
        <f>+E9-D9</f>
        <v>-0.45699999999487773</v>
      </c>
      <c r="H9" s="459">
        <f>+G9/D9*100</f>
        <v>-6.460825062839338E-4</v>
      </c>
      <c r="I9" s="41"/>
      <c r="J9" s="42"/>
      <c r="K9" s="316"/>
      <c r="L9" s="316"/>
      <c r="M9" s="409" t="s">
        <v>157</v>
      </c>
      <c r="N9" s="409"/>
      <c r="O9" s="409"/>
      <c r="P9" s="42">
        <f>SUM(P10:P16)</f>
        <v>70734543</v>
      </c>
      <c r="Q9" s="37" t="s">
        <v>144</v>
      </c>
      <c r="S9" s="30"/>
    </row>
    <row r="10" spans="1:19" s="29" customFormat="1" ht="17.100000000000001" customHeight="1">
      <c r="A10" s="38"/>
      <c r="B10" s="327"/>
      <c r="C10" s="411"/>
      <c r="D10" s="392"/>
      <c r="E10" s="407"/>
      <c r="F10" s="43"/>
      <c r="G10" s="458"/>
      <c r="H10" s="460"/>
      <c r="I10" s="44" t="s">
        <v>176</v>
      </c>
      <c r="J10" s="45">
        <v>900000</v>
      </c>
      <c r="K10" s="285" t="s">
        <v>144</v>
      </c>
      <c r="L10" s="46" t="s">
        <v>119</v>
      </c>
      <c r="M10" s="285">
        <v>12</v>
      </c>
      <c r="N10" s="285" t="s">
        <v>127</v>
      </c>
      <c r="O10" s="285" t="s">
        <v>134</v>
      </c>
      <c r="P10" s="45">
        <f t="shared" ref="P10:P16" si="0">SUM(J10*M10)</f>
        <v>10800000</v>
      </c>
      <c r="Q10" s="47" t="s">
        <v>144</v>
      </c>
      <c r="S10" s="30"/>
    </row>
    <row r="11" spans="1:19" s="29" customFormat="1" ht="17.100000000000001" customHeight="1">
      <c r="A11" s="38"/>
      <c r="B11" s="327"/>
      <c r="C11" s="411"/>
      <c r="D11" s="392"/>
      <c r="E11" s="407"/>
      <c r="F11" s="48"/>
      <c r="G11" s="458"/>
      <c r="H11" s="460"/>
      <c r="I11" s="49" t="s">
        <v>374</v>
      </c>
      <c r="J11" s="45">
        <v>540000</v>
      </c>
      <c r="K11" s="285" t="s">
        <v>144</v>
      </c>
      <c r="L11" s="46" t="s">
        <v>119</v>
      </c>
      <c r="M11" s="285">
        <v>12</v>
      </c>
      <c r="N11" s="285" t="s">
        <v>127</v>
      </c>
      <c r="O11" s="285" t="s">
        <v>134</v>
      </c>
      <c r="P11" s="45">
        <f t="shared" si="0"/>
        <v>6480000</v>
      </c>
      <c r="Q11" s="47" t="s">
        <v>144</v>
      </c>
      <c r="S11" s="30"/>
    </row>
    <row r="12" spans="1:19" s="29" customFormat="1" ht="17.100000000000001" customHeight="1">
      <c r="A12" s="38"/>
      <c r="B12" s="327"/>
      <c r="C12" s="411"/>
      <c r="D12" s="392"/>
      <c r="E12" s="407"/>
      <c r="F12" s="43"/>
      <c r="G12" s="458"/>
      <c r="H12" s="460"/>
      <c r="I12" s="49" t="s">
        <v>60</v>
      </c>
      <c r="J12" s="45">
        <v>2100000</v>
      </c>
      <c r="K12" s="285" t="s">
        <v>144</v>
      </c>
      <c r="L12" s="46" t="s">
        <v>119</v>
      </c>
      <c r="M12" s="285">
        <v>7</v>
      </c>
      <c r="N12" s="285" t="s">
        <v>127</v>
      </c>
      <c r="O12" s="285" t="s">
        <v>134</v>
      </c>
      <c r="P12" s="45">
        <f t="shared" si="0"/>
        <v>14700000</v>
      </c>
      <c r="Q12" s="47" t="s">
        <v>144</v>
      </c>
      <c r="S12" s="30"/>
    </row>
    <row r="13" spans="1:19" s="29" customFormat="1" ht="17.100000000000001" customHeight="1">
      <c r="A13" s="38"/>
      <c r="B13" s="327"/>
      <c r="C13" s="411"/>
      <c r="D13" s="392"/>
      <c r="E13" s="407"/>
      <c r="F13" s="43"/>
      <c r="G13" s="458"/>
      <c r="H13" s="460"/>
      <c r="I13" s="49" t="s">
        <v>18</v>
      </c>
      <c r="J13" s="45">
        <v>1300000</v>
      </c>
      <c r="K13" s="285" t="s">
        <v>144</v>
      </c>
      <c r="L13" s="46" t="s">
        <v>119</v>
      </c>
      <c r="M13" s="285">
        <v>12</v>
      </c>
      <c r="N13" s="285" t="s">
        <v>127</v>
      </c>
      <c r="O13" s="285" t="s">
        <v>134</v>
      </c>
      <c r="P13" s="45">
        <f t="shared" si="0"/>
        <v>15600000</v>
      </c>
      <c r="Q13" s="47" t="s">
        <v>144</v>
      </c>
      <c r="S13" s="30"/>
    </row>
    <row r="14" spans="1:19" s="29" customFormat="1" ht="17.100000000000001" customHeight="1">
      <c r="A14" s="38"/>
      <c r="B14" s="327"/>
      <c r="C14" s="411"/>
      <c r="D14" s="392"/>
      <c r="E14" s="407"/>
      <c r="F14" s="43"/>
      <c r="G14" s="458"/>
      <c r="H14" s="460"/>
      <c r="I14" s="49" t="s">
        <v>73</v>
      </c>
      <c r="J14" s="45">
        <v>100000</v>
      </c>
      <c r="K14" s="285" t="s">
        <v>144</v>
      </c>
      <c r="L14" s="46" t="s">
        <v>119</v>
      </c>
      <c r="M14" s="285">
        <v>12</v>
      </c>
      <c r="N14" s="285" t="s">
        <v>127</v>
      </c>
      <c r="O14" s="285" t="s">
        <v>134</v>
      </c>
      <c r="P14" s="45">
        <f>SUM(J14*M14)</f>
        <v>1200000</v>
      </c>
      <c r="Q14" s="47" t="s">
        <v>144</v>
      </c>
      <c r="S14" s="30"/>
    </row>
    <row r="15" spans="1:19" s="29" customFormat="1" ht="17.100000000000001" customHeight="1">
      <c r="A15" s="38"/>
      <c r="B15" s="327"/>
      <c r="C15" s="411"/>
      <c r="D15" s="392"/>
      <c r="E15" s="407"/>
      <c r="F15" s="43"/>
      <c r="G15" s="458"/>
      <c r="H15" s="460"/>
      <c r="I15" s="49" t="s">
        <v>433</v>
      </c>
      <c r="J15" s="45">
        <v>2272727</v>
      </c>
      <c r="K15" s="285" t="s">
        <v>144</v>
      </c>
      <c r="L15" s="46" t="s">
        <v>119</v>
      </c>
      <c r="M15" s="285">
        <v>9</v>
      </c>
      <c r="N15" s="285" t="s">
        <v>428</v>
      </c>
      <c r="O15" s="285" t="s">
        <v>134</v>
      </c>
      <c r="P15" s="45">
        <f>SUM(J15*M15)</f>
        <v>20454543</v>
      </c>
      <c r="Q15" s="47" t="s">
        <v>144</v>
      </c>
      <c r="S15" s="30"/>
    </row>
    <row r="16" spans="1:19" s="29" customFormat="1" ht="17.100000000000001" customHeight="1">
      <c r="A16" s="38"/>
      <c r="B16" s="327"/>
      <c r="C16" s="412"/>
      <c r="D16" s="393"/>
      <c r="E16" s="408"/>
      <c r="F16" s="43"/>
      <c r="G16" s="453"/>
      <c r="H16" s="461"/>
      <c r="I16" s="49" t="s">
        <v>380</v>
      </c>
      <c r="J16" s="50">
        <v>750000</v>
      </c>
      <c r="K16" s="285" t="s">
        <v>144</v>
      </c>
      <c r="L16" s="46" t="s">
        <v>119</v>
      </c>
      <c r="M16" s="285">
        <v>2</v>
      </c>
      <c r="N16" s="285" t="s">
        <v>122</v>
      </c>
      <c r="O16" s="285" t="s">
        <v>134</v>
      </c>
      <c r="P16" s="45">
        <f t="shared" si="0"/>
        <v>1500000</v>
      </c>
      <c r="Q16" s="47" t="s">
        <v>144</v>
      </c>
      <c r="S16" s="30"/>
    </row>
    <row r="17" spans="1:19" s="29" customFormat="1" ht="17.100000000000001" hidden="1" customHeight="1">
      <c r="A17" s="38"/>
      <c r="B17" s="327"/>
      <c r="C17" s="410" t="s">
        <v>283</v>
      </c>
      <c r="D17" s="452">
        <v>0</v>
      </c>
      <c r="E17" s="452">
        <f>(P17/1000)</f>
        <v>0</v>
      </c>
      <c r="F17" s="48"/>
      <c r="G17" s="394">
        <f>E17-D17</f>
        <v>0</v>
      </c>
      <c r="H17" s="397">
        <v>0</v>
      </c>
      <c r="I17" s="41"/>
      <c r="J17" s="42"/>
      <c r="K17" s="316"/>
      <c r="L17" s="51"/>
      <c r="M17" s="409" t="s">
        <v>157</v>
      </c>
      <c r="N17" s="409"/>
      <c r="O17" s="409"/>
      <c r="P17" s="52">
        <f>SUM(P18:P18)</f>
        <v>0</v>
      </c>
      <c r="Q17" s="37" t="s">
        <v>144</v>
      </c>
      <c r="S17" s="30"/>
    </row>
    <row r="18" spans="1:19" s="29" customFormat="1" ht="17.100000000000001" hidden="1" customHeight="1">
      <c r="A18" s="38"/>
      <c r="B18" s="327"/>
      <c r="C18" s="411"/>
      <c r="D18" s="458"/>
      <c r="E18" s="453"/>
      <c r="F18" s="48"/>
      <c r="G18" s="395"/>
      <c r="H18" s="398"/>
      <c r="I18" s="49" t="s">
        <v>26</v>
      </c>
      <c r="J18" s="30">
        <v>0</v>
      </c>
      <c r="K18" s="285" t="s">
        <v>144</v>
      </c>
      <c r="L18" s="46" t="s">
        <v>119</v>
      </c>
      <c r="M18" s="285">
        <v>1</v>
      </c>
      <c r="N18" s="285" t="s">
        <v>122</v>
      </c>
      <c r="O18" s="53" t="s">
        <v>136</v>
      </c>
      <c r="P18" s="45">
        <f>J18*M18</f>
        <v>0</v>
      </c>
      <c r="Q18" s="47" t="s">
        <v>144</v>
      </c>
      <c r="S18" s="30"/>
    </row>
    <row r="19" spans="1:19" s="29" customFormat="1" ht="17.100000000000001" customHeight="1">
      <c r="A19" s="38"/>
      <c r="B19" s="327"/>
      <c r="C19" s="431" t="s">
        <v>93</v>
      </c>
      <c r="D19" s="391">
        <v>60238</v>
      </c>
      <c r="E19" s="403">
        <f>+P19/1000</f>
        <v>60237.764999999999</v>
      </c>
      <c r="F19" s="400">
        <v>71084</v>
      </c>
      <c r="G19" s="394">
        <f>+E19-D19</f>
        <v>-0.23500000000058208</v>
      </c>
      <c r="H19" s="397">
        <f>+G19/D19*100</f>
        <v>-3.9011919386530442E-4</v>
      </c>
      <c r="I19" s="41"/>
      <c r="J19" s="42"/>
      <c r="K19" s="316"/>
      <c r="L19" s="316"/>
      <c r="M19" s="409" t="s">
        <v>157</v>
      </c>
      <c r="N19" s="409"/>
      <c r="O19" s="409"/>
      <c r="P19" s="42">
        <f>SUM(P20:P23)</f>
        <v>60237765</v>
      </c>
      <c r="Q19" s="37" t="s">
        <v>144</v>
      </c>
      <c r="S19" s="30"/>
    </row>
    <row r="20" spans="1:19" s="29" customFormat="1" ht="17.100000000000001" customHeight="1">
      <c r="A20" s="38"/>
      <c r="B20" s="327"/>
      <c r="C20" s="432"/>
      <c r="D20" s="392"/>
      <c r="E20" s="404"/>
      <c r="F20" s="401"/>
      <c r="G20" s="395"/>
      <c r="H20" s="398"/>
      <c r="I20" s="49" t="s">
        <v>368</v>
      </c>
      <c r="J20" s="45">
        <v>23700000</v>
      </c>
      <c r="K20" s="285" t="s">
        <v>144</v>
      </c>
      <c r="L20" s="46" t="s">
        <v>119</v>
      </c>
      <c r="M20" s="285">
        <v>1</v>
      </c>
      <c r="N20" s="285" t="s">
        <v>122</v>
      </c>
      <c r="O20" s="53" t="s">
        <v>134</v>
      </c>
      <c r="P20" s="45">
        <f>J20*M20</f>
        <v>23700000</v>
      </c>
      <c r="Q20" s="47" t="s">
        <v>144</v>
      </c>
      <c r="S20" s="30"/>
    </row>
    <row r="21" spans="1:19" s="29" customFormat="1" ht="17.100000000000001" customHeight="1">
      <c r="A21" s="38"/>
      <c r="B21" s="327"/>
      <c r="C21" s="432"/>
      <c r="D21" s="392"/>
      <c r="E21" s="404"/>
      <c r="F21" s="401"/>
      <c r="G21" s="395"/>
      <c r="H21" s="398"/>
      <c r="I21" s="49" t="s">
        <v>432</v>
      </c>
      <c r="J21" s="45">
        <v>28241765</v>
      </c>
      <c r="K21" s="285" t="s">
        <v>144</v>
      </c>
      <c r="L21" s="46" t="s">
        <v>119</v>
      </c>
      <c r="M21" s="285">
        <v>1</v>
      </c>
      <c r="N21" s="285" t="s">
        <v>122</v>
      </c>
      <c r="O21" s="53" t="s">
        <v>134</v>
      </c>
      <c r="P21" s="45">
        <f>J21*M21</f>
        <v>28241765</v>
      </c>
      <c r="Q21" s="47" t="s">
        <v>144</v>
      </c>
      <c r="S21" s="30"/>
    </row>
    <row r="22" spans="1:19" s="29" customFormat="1" ht="17.100000000000001" customHeight="1">
      <c r="A22" s="38"/>
      <c r="B22" s="327"/>
      <c r="C22" s="432"/>
      <c r="D22" s="392"/>
      <c r="E22" s="404"/>
      <c r="F22" s="401"/>
      <c r="G22" s="395"/>
      <c r="H22" s="398"/>
      <c r="I22" s="44" t="s">
        <v>384</v>
      </c>
      <c r="J22" s="45">
        <v>2074000</v>
      </c>
      <c r="K22" s="285" t="s">
        <v>144</v>
      </c>
      <c r="L22" s="46" t="s">
        <v>119</v>
      </c>
      <c r="M22" s="285">
        <v>4</v>
      </c>
      <c r="N22" s="285" t="s">
        <v>122</v>
      </c>
      <c r="O22" s="53" t="s">
        <v>134</v>
      </c>
      <c r="P22" s="45">
        <f>J22*M22</f>
        <v>8296000</v>
      </c>
      <c r="Q22" s="47" t="s">
        <v>144</v>
      </c>
      <c r="S22" s="30"/>
    </row>
    <row r="23" spans="1:19" s="29" customFormat="1" ht="17.100000000000001" customHeight="1">
      <c r="A23" s="38"/>
      <c r="B23" s="327"/>
      <c r="C23" s="432"/>
      <c r="D23" s="392"/>
      <c r="E23" s="404"/>
      <c r="F23" s="401"/>
      <c r="G23" s="395"/>
      <c r="H23" s="398"/>
      <c r="I23" s="49" t="s">
        <v>366</v>
      </c>
      <c r="J23" s="45">
        <v>0</v>
      </c>
      <c r="K23" s="285" t="s">
        <v>144</v>
      </c>
      <c r="L23" s="46" t="s">
        <v>119</v>
      </c>
      <c r="M23" s="285">
        <v>4</v>
      </c>
      <c r="N23" s="285" t="s">
        <v>122</v>
      </c>
      <c r="O23" s="53" t="s">
        <v>134</v>
      </c>
      <c r="P23" s="45">
        <f>J23*M23</f>
        <v>0</v>
      </c>
      <c r="Q23" s="47" t="s">
        <v>144</v>
      </c>
      <c r="S23" s="30"/>
    </row>
    <row r="24" spans="1:19" s="29" customFormat="1" ht="17.100000000000001" customHeight="1">
      <c r="A24" s="38"/>
      <c r="B24" s="327"/>
      <c r="C24" s="410" t="s">
        <v>229</v>
      </c>
      <c r="D24" s="391">
        <v>255</v>
      </c>
      <c r="E24" s="452">
        <f>(P24/1000)</f>
        <v>255</v>
      </c>
      <c r="F24" s="48"/>
      <c r="G24" s="394">
        <f>E24-D24</f>
        <v>0</v>
      </c>
      <c r="H24" s="397">
        <v>0</v>
      </c>
      <c r="I24" s="41"/>
      <c r="J24" s="42"/>
      <c r="K24" s="316"/>
      <c r="L24" s="51"/>
      <c r="M24" s="409" t="s">
        <v>157</v>
      </c>
      <c r="N24" s="409"/>
      <c r="O24" s="409"/>
      <c r="P24" s="52">
        <f>SUM(P25:P25)</f>
        <v>255000</v>
      </c>
      <c r="Q24" s="37" t="s">
        <v>144</v>
      </c>
      <c r="S24" s="30"/>
    </row>
    <row r="25" spans="1:19" s="29" customFormat="1" ht="17.100000000000001" customHeight="1">
      <c r="A25" s="38"/>
      <c r="B25" s="327"/>
      <c r="C25" s="411"/>
      <c r="D25" s="392"/>
      <c r="E25" s="453"/>
      <c r="F25" s="48"/>
      <c r="G25" s="395"/>
      <c r="H25" s="398"/>
      <c r="I25" s="49" t="s">
        <v>389</v>
      </c>
      <c r="J25" s="30">
        <v>255000</v>
      </c>
      <c r="K25" s="285" t="s">
        <v>144</v>
      </c>
      <c r="L25" s="46" t="s">
        <v>119</v>
      </c>
      <c r="M25" s="285">
        <v>1</v>
      </c>
      <c r="N25" s="285" t="s">
        <v>122</v>
      </c>
      <c r="O25" s="53" t="s">
        <v>136</v>
      </c>
      <c r="P25" s="45">
        <f>J25*M25</f>
        <v>255000</v>
      </c>
      <c r="Q25" s="47" t="s">
        <v>144</v>
      </c>
      <c r="S25" s="30"/>
    </row>
    <row r="26" spans="1:19" s="29" customFormat="1" ht="18.95" customHeight="1">
      <c r="A26" s="54" t="s">
        <v>293</v>
      </c>
      <c r="B26" s="413" t="s">
        <v>163</v>
      </c>
      <c r="C26" s="414"/>
      <c r="D26" s="55">
        <f>SUM(D27)</f>
        <v>1310</v>
      </c>
      <c r="E26" s="56">
        <f>SUM(E27)</f>
        <v>1110</v>
      </c>
      <c r="F26" s="57">
        <f>SUM(F27)</f>
        <v>12766566</v>
      </c>
      <c r="G26" s="58">
        <f>+E26-D26</f>
        <v>-200</v>
      </c>
      <c r="H26" s="59">
        <f>+G26/D26*100</f>
        <v>-15.267175572519085</v>
      </c>
      <c r="I26" s="60"/>
      <c r="J26" s="60"/>
      <c r="K26" s="337"/>
      <c r="L26" s="337"/>
      <c r="M26" s="60"/>
      <c r="N26" s="60"/>
      <c r="O26" s="60"/>
      <c r="P26" s="61">
        <f>P27</f>
        <v>1110000</v>
      </c>
      <c r="Q26" s="62" t="s">
        <v>144</v>
      </c>
      <c r="S26" s="30"/>
    </row>
    <row r="27" spans="1:19" s="29" customFormat="1" ht="17.100000000000001" customHeight="1">
      <c r="A27" s="38"/>
      <c r="B27" s="39" t="s">
        <v>293</v>
      </c>
      <c r="C27" s="320" t="s">
        <v>164</v>
      </c>
      <c r="D27" s="322">
        <f>SUM(D28)</f>
        <v>1310</v>
      </c>
      <c r="E27" s="336">
        <f>SUM(E28)</f>
        <v>1110</v>
      </c>
      <c r="F27" s="63">
        <f>SUM(F28:F92)</f>
        <v>12766566</v>
      </c>
      <c r="G27" s="329">
        <f>+E27-D27</f>
        <v>-200</v>
      </c>
      <c r="H27" s="338">
        <f>+G27/D27*100</f>
        <v>-15.267175572519085</v>
      </c>
      <c r="K27" s="285"/>
      <c r="L27" s="285"/>
      <c r="P27" s="64">
        <f>P28</f>
        <v>1110000</v>
      </c>
      <c r="Q27" s="47" t="s">
        <v>144</v>
      </c>
      <c r="S27" s="30"/>
    </row>
    <row r="28" spans="1:19" s="29" customFormat="1" ht="17.100000000000001" customHeight="1">
      <c r="A28" s="38"/>
      <c r="B28" s="327"/>
      <c r="C28" s="388" t="s">
        <v>219</v>
      </c>
      <c r="D28" s="391">
        <v>1310</v>
      </c>
      <c r="E28" s="391">
        <f>P27/1000</f>
        <v>1110</v>
      </c>
      <c r="F28" s="400">
        <v>10450</v>
      </c>
      <c r="G28" s="394">
        <f>+E28-D28</f>
        <v>-200</v>
      </c>
      <c r="H28" s="397">
        <f>+G28/D28*100</f>
        <v>-15.267175572519085</v>
      </c>
      <c r="I28" s="438"/>
      <c r="J28" s="439"/>
      <c r="K28" s="316"/>
      <c r="L28" s="316"/>
      <c r="M28" s="450" t="s">
        <v>157</v>
      </c>
      <c r="N28" s="450"/>
      <c r="O28" s="450"/>
      <c r="P28" s="36">
        <f>SUM(P29:P31)</f>
        <v>1110000</v>
      </c>
      <c r="Q28" s="37" t="s">
        <v>144</v>
      </c>
      <c r="S28" s="30"/>
    </row>
    <row r="29" spans="1:19" s="29" customFormat="1" ht="17.100000000000001" customHeight="1">
      <c r="A29" s="19"/>
      <c r="B29" s="327"/>
      <c r="C29" s="389"/>
      <c r="D29" s="392"/>
      <c r="E29" s="392"/>
      <c r="F29" s="401"/>
      <c r="G29" s="395"/>
      <c r="H29" s="398"/>
      <c r="I29" s="44" t="s">
        <v>55</v>
      </c>
      <c r="J29" s="45">
        <v>30000</v>
      </c>
      <c r="K29" s="285" t="s">
        <v>144</v>
      </c>
      <c r="L29" s="46" t="s">
        <v>119</v>
      </c>
      <c r="M29" s="286">
        <v>37</v>
      </c>
      <c r="N29" s="285" t="s">
        <v>142</v>
      </c>
      <c r="O29" s="53" t="s">
        <v>134</v>
      </c>
      <c r="P29" s="45">
        <f>J29*M29</f>
        <v>1110000</v>
      </c>
      <c r="Q29" s="47" t="s">
        <v>144</v>
      </c>
      <c r="S29" s="30"/>
    </row>
    <row r="30" spans="1:19" s="29" customFormat="1" ht="17.100000000000001" customHeight="1">
      <c r="A30" s="38"/>
      <c r="B30" s="327"/>
      <c r="C30" s="389"/>
      <c r="D30" s="392"/>
      <c r="E30" s="392"/>
      <c r="F30" s="401"/>
      <c r="G30" s="395"/>
      <c r="H30" s="398"/>
      <c r="I30" s="44" t="s">
        <v>316</v>
      </c>
      <c r="J30" s="45">
        <v>40000</v>
      </c>
      <c r="K30" s="285" t="s">
        <v>144</v>
      </c>
      <c r="L30" s="46" t="s">
        <v>119</v>
      </c>
      <c r="M30" s="286">
        <v>0</v>
      </c>
      <c r="N30" s="285" t="s">
        <v>142</v>
      </c>
      <c r="O30" s="53" t="s">
        <v>134</v>
      </c>
      <c r="P30" s="45">
        <f>J30*M30</f>
        <v>0</v>
      </c>
      <c r="Q30" s="47" t="s">
        <v>144</v>
      </c>
      <c r="S30" s="30"/>
    </row>
    <row r="31" spans="1:19" s="29" customFormat="1" ht="17.100000000000001" customHeight="1">
      <c r="A31" s="65"/>
      <c r="B31" s="66"/>
      <c r="C31" s="390"/>
      <c r="D31" s="393"/>
      <c r="E31" s="393"/>
      <c r="F31" s="402"/>
      <c r="G31" s="396"/>
      <c r="H31" s="399"/>
      <c r="I31" s="67" t="s">
        <v>395</v>
      </c>
      <c r="J31" s="68">
        <v>10000</v>
      </c>
      <c r="K31" s="365" t="s">
        <v>144</v>
      </c>
      <c r="L31" s="69" t="s">
        <v>119</v>
      </c>
      <c r="M31" s="365">
        <v>0</v>
      </c>
      <c r="N31" s="365" t="s">
        <v>142</v>
      </c>
      <c r="O31" s="70" t="s">
        <v>134</v>
      </c>
      <c r="P31" s="68">
        <f>J31*M31</f>
        <v>0</v>
      </c>
      <c r="Q31" s="71" t="s">
        <v>144</v>
      </c>
      <c r="S31" s="30"/>
    </row>
    <row r="32" spans="1:19" s="29" customFormat="1" ht="18.95" hidden="1" customHeight="1">
      <c r="A32" s="54" t="s">
        <v>218</v>
      </c>
      <c r="B32" s="413" t="s">
        <v>163</v>
      </c>
      <c r="C32" s="414"/>
      <c r="D32" s="55">
        <f t="shared" ref="D32:F33" si="1">SUM(D33)</f>
        <v>0</v>
      </c>
      <c r="E32" s="72">
        <f t="shared" si="1"/>
        <v>0</v>
      </c>
      <c r="F32" s="73">
        <f t="shared" si="1"/>
        <v>56700</v>
      </c>
      <c r="G32" s="74">
        <f>+E32-D32</f>
        <v>0</v>
      </c>
      <c r="H32" s="59" t="e">
        <f>+G32/D32*100</f>
        <v>#DIV/0!</v>
      </c>
      <c r="I32" s="75"/>
      <c r="J32" s="75"/>
      <c r="K32" s="76"/>
      <c r="L32" s="76"/>
      <c r="M32" s="75"/>
      <c r="N32" s="75"/>
      <c r="O32" s="75"/>
      <c r="P32" s="61">
        <f>P33</f>
        <v>0</v>
      </c>
      <c r="Q32" s="62" t="s">
        <v>144</v>
      </c>
      <c r="S32" s="30"/>
    </row>
    <row r="33" spans="1:21" s="29" customFormat="1" ht="17.100000000000001" hidden="1" customHeight="1">
      <c r="A33" s="38"/>
      <c r="B33" s="39" t="s">
        <v>218</v>
      </c>
      <c r="C33" s="335" t="s">
        <v>164</v>
      </c>
      <c r="D33" s="77">
        <f>D34</f>
        <v>0</v>
      </c>
      <c r="E33" s="78">
        <f t="shared" si="1"/>
        <v>0</v>
      </c>
      <c r="F33" s="79">
        <f t="shared" si="1"/>
        <v>56700</v>
      </c>
      <c r="G33" s="80">
        <f>+E33-D33</f>
        <v>0</v>
      </c>
      <c r="H33" s="338" t="e">
        <f>+G33/D33*100</f>
        <v>#DIV/0!</v>
      </c>
      <c r="I33" s="81"/>
      <c r="J33" s="60"/>
      <c r="K33" s="337"/>
      <c r="L33" s="337"/>
      <c r="M33" s="60"/>
      <c r="N33" s="60"/>
      <c r="O33" s="60"/>
      <c r="P33" s="82">
        <f>SUM(P34)</f>
        <v>0</v>
      </c>
      <c r="Q33" s="83" t="s">
        <v>144</v>
      </c>
      <c r="S33" s="30"/>
    </row>
    <row r="34" spans="1:21" s="29" customFormat="1" ht="17.100000000000001" hidden="1" customHeight="1">
      <c r="A34" s="38"/>
      <c r="B34" s="320"/>
      <c r="C34" s="410" t="s">
        <v>233</v>
      </c>
      <c r="D34" s="391">
        <v>0</v>
      </c>
      <c r="E34" s="406">
        <f>+P34/1000</f>
        <v>0</v>
      </c>
      <c r="F34" s="442">
        <v>56700</v>
      </c>
      <c r="G34" s="454">
        <f>+E34-D34</f>
        <v>0</v>
      </c>
      <c r="H34" s="422" t="e">
        <f>+G34/D34*100</f>
        <v>#DIV/0!</v>
      </c>
      <c r="I34" s="84"/>
      <c r="K34" s="285"/>
      <c r="L34" s="285"/>
      <c r="M34" s="29" t="s">
        <v>157</v>
      </c>
      <c r="P34" s="64">
        <f>SUM(P35:P35)</f>
        <v>0</v>
      </c>
      <c r="Q34" s="47" t="s">
        <v>144</v>
      </c>
      <c r="S34" s="30"/>
    </row>
    <row r="35" spans="1:21" s="29" customFormat="1" ht="17.100000000000001" hidden="1" customHeight="1">
      <c r="A35" s="38"/>
      <c r="B35" s="320"/>
      <c r="C35" s="411"/>
      <c r="D35" s="392"/>
      <c r="E35" s="407"/>
      <c r="F35" s="443"/>
      <c r="G35" s="454"/>
      <c r="H35" s="451"/>
      <c r="I35" s="49" t="s">
        <v>39</v>
      </c>
      <c r="J35" s="30">
        <v>0</v>
      </c>
      <c r="K35" s="285" t="s">
        <v>144</v>
      </c>
      <c r="L35" s="46" t="s">
        <v>119</v>
      </c>
      <c r="M35" s="285">
        <v>1</v>
      </c>
      <c r="N35" s="285" t="s">
        <v>122</v>
      </c>
      <c r="O35" s="285" t="s">
        <v>134</v>
      </c>
      <c r="P35" s="30">
        <f>+M35*J35</f>
        <v>0</v>
      </c>
      <c r="Q35" s="47" t="s">
        <v>144</v>
      </c>
      <c r="S35" s="30"/>
    </row>
    <row r="36" spans="1:21" s="29" customFormat="1" ht="18.95" customHeight="1">
      <c r="A36" s="85" t="s">
        <v>124</v>
      </c>
      <c r="B36" s="414" t="s">
        <v>163</v>
      </c>
      <c r="C36" s="427"/>
      <c r="D36" s="55">
        <f>+D37+D53</f>
        <v>1657784</v>
      </c>
      <c r="E36" s="56">
        <f>+E37+E53</f>
        <v>1804005.71</v>
      </c>
      <c r="F36" s="57">
        <f>+F37+F53</f>
        <v>1336159</v>
      </c>
      <c r="G36" s="58">
        <f>E36-D36</f>
        <v>146221.70999999996</v>
      </c>
      <c r="H36" s="59">
        <f>+G36/D36*100</f>
        <v>8.8203113312711405</v>
      </c>
      <c r="I36" s="60"/>
      <c r="J36" s="60"/>
      <c r="K36" s="60"/>
      <c r="L36" s="337"/>
      <c r="M36" s="60"/>
      <c r="N36" s="60"/>
      <c r="O36" s="60"/>
      <c r="P36" s="61">
        <f>SUM(P37,P53)</f>
        <v>1804005710</v>
      </c>
      <c r="Q36" s="62" t="s">
        <v>144</v>
      </c>
      <c r="S36" s="30"/>
    </row>
    <row r="37" spans="1:21" s="29" customFormat="1" ht="17.100000000000001" customHeight="1">
      <c r="A37" s="38"/>
      <c r="B37" s="333" t="s">
        <v>130</v>
      </c>
      <c r="C37" s="320" t="s">
        <v>164</v>
      </c>
      <c r="D37" s="322">
        <f>SUM(D38:D50)</f>
        <v>1219864</v>
      </c>
      <c r="E37" s="317">
        <f>SUM(E38:E52)</f>
        <v>1363792</v>
      </c>
      <c r="F37" s="325">
        <f>SUM(F38:F50)</f>
        <v>711605</v>
      </c>
      <c r="G37" s="33">
        <f>E37-D37</f>
        <v>143928</v>
      </c>
      <c r="H37" s="338">
        <f>+G37/D37*100</f>
        <v>11.798692313241476</v>
      </c>
      <c r="L37" s="285"/>
      <c r="P37" s="64">
        <f>SUM(P38,P40,P45,P49)</f>
        <v>1363792000</v>
      </c>
      <c r="Q37" s="47" t="s">
        <v>144</v>
      </c>
      <c r="S37" s="30"/>
    </row>
    <row r="38" spans="1:21" s="29" customFormat="1" ht="17.100000000000001" customHeight="1">
      <c r="A38" s="38"/>
      <c r="B38" s="333" t="s">
        <v>124</v>
      </c>
      <c r="C38" s="431" t="s">
        <v>63</v>
      </c>
      <c r="D38" s="391">
        <v>89500</v>
      </c>
      <c r="E38" s="403">
        <f>P38/1000</f>
        <v>89500</v>
      </c>
      <c r="F38" s="400">
        <v>480000</v>
      </c>
      <c r="G38" s="394">
        <f>+E38-D38</f>
        <v>0</v>
      </c>
      <c r="H38" s="397">
        <f>+G38/D38*100</f>
        <v>0</v>
      </c>
      <c r="I38" s="41"/>
      <c r="J38" s="42"/>
      <c r="K38" s="86"/>
      <c r="L38" s="316"/>
      <c r="M38" s="316" t="s">
        <v>157</v>
      </c>
      <c r="N38" s="316"/>
      <c r="O38" s="316"/>
      <c r="P38" s="42">
        <f>SUM(P39:P39)</f>
        <v>89500000</v>
      </c>
      <c r="Q38" s="37" t="s">
        <v>144</v>
      </c>
      <c r="S38" s="30"/>
    </row>
    <row r="39" spans="1:21" s="29" customFormat="1" ht="17.100000000000001" customHeight="1">
      <c r="A39" s="38"/>
      <c r="B39" s="327"/>
      <c r="C39" s="411"/>
      <c r="D39" s="392"/>
      <c r="E39" s="404"/>
      <c r="F39" s="402"/>
      <c r="G39" s="395"/>
      <c r="H39" s="398"/>
      <c r="I39" s="49" t="s">
        <v>196</v>
      </c>
      <c r="J39" s="265">
        <v>44750000</v>
      </c>
      <c r="K39" s="285" t="s">
        <v>144</v>
      </c>
      <c r="L39" s="46" t="s">
        <v>119</v>
      </c>
      <c r="M39" s="285">
        <v>2</v>
      </c>
      <c r="N39" s="285" t="s">
        <v>122</v>
      </c>
      <c r="O39" s="53" t="s">
        <v>134</v>
      </c>
      <c r="P39" s="45">
        <f>SUM(J39*M39)</f>
        <v>89500000</v>
      </c>
      <c r="Q39" s="47" t="s">
        <v>144</v>
      </c>
      <c r="S39" s="30"/>
    </row>
    <row r="40" spans="1:21" s="29" customFormat="1" ht="17.100000000000001" customHeight="1">
      <c r="A40" s="38"/>
      <c r="B40" s="327"/>
      <c r="C40" s="431" t="s">
        <v>52</v>
      </c>
      <c r="D40" s="391">
        <v>52392</v>
      </c>
      <c r="E40" s="403">
        <f>P40/1000</f>
        <v>52392</v>
      </c>
      <c r="F40" s="400">
        <v>79390</v>
      </c>
      <c r="G40" s="394">
        <f>+E40-D40</f>
        <v>0</v>
      </c>
      <c r="H40" s="397">
        <f>+G40/D40*100</f>
        <v>0</v>
      </c>
      <c r="I40" s="87"/>
      <c r="J40" s="42"/>
      <c r="K40" s="316"/>
      <c r="L40" s="316"/>
      <c r="M40" s="409" t="s">
        <v>157</v>
      </c>
      <c r="N40" s="409"/>
      <c r="O40" s="409"/>
      <c r="P40" s="42">
        <f>SUM(P41:P44)</f>
        <v>52392000</v>
      </c>
      <c r="Q40" s="37" t="s">
        <v>144</v>
      </c>
      <c r="S40" s="30"/>
    </row>
    <row r="41" spans="1:21" s="29" customFormat="1" ht="17.100000000000001" customHeight="1">
      <c r="A41" s="38"/>
      <c r="B41" s="327"/>
      <c r="C41" s="411"/>
      <c r="D41" s="392"/>
      <c r="E41" s="404"/>
      <c r="F41" s="401"/>
      <c r="G41" s="395"/>
      <c r="H41" s="398"/>
      <c r="I41" s="88" t="s">
        <v>3</v>
      </c>
      <c r="J41" s="89">
        <v>3000000</v>
      </c>
      <c r="K41" s="90" t="s">
        <v>144</v>
      </c>
      <c r="L41" s="91" t="s">
        <v>119</v>
      </c>
      <c r="M41" s="90">
        <v>12</v>
      </c>
      <c r="N41" s="90" t="s">
        <v>127</v>
      </c>
      <c r="O41" s="92" t="s">
        <v>134</v>
      </c>
      <c r="P41" s="89">
        <f>SUM(J41*M41)</f>
        <v>36000000</v>
      </c>
      <c r="Q41" s="93" t="s">
        <v>144</v>
      </c>
      <c r="R41" s="30"/>
      <c r="S41" s="45"/>
      <c r="T41" s="45"/>
    </row>
    <row r="42" spans="1:21" s="29" customFormat="1" ht="17.100000000000001" customHeight="1">
      <c r="A42" s="38"/>
      <c r="B42" s="327"/>
      <c r="C42" s="411"/>
      <c r="D42" s="392"/>
      <c r="E42" s="404"/>
      <c r="F42" s="325"/>
      <c r="G42" s="395"/>
      <c r="H42" s="398"/>
      <c r="I42" s="44" t="s">
        <v>361</v>
      </c>
      <c r="J42" s="45">
        <v>746000</v>
      </c>
      <c r="K42" s="285" t="s">
        <v>144</v>
      </c>
      <c r="L42" s="46" t="s">
        <v>119</v>
      </c>
      <c r="M42" s="285">
        <v>12</v>
      </c>
      <c r="N42" s="285" t="s">
        <v>127</v>
      </c>
      <c r="O42" s="53" t="s">
        <v>134</v>
      </c>
      <c r="P42" s="45">
        <f>SUM(J42*M42)</f>
        <v>8952000</v>
      </c>
      <c r="Q42" s="47" t="s">
        <v>144</v>
      </c>
      <c r="R42" s="30"/>
      <c r="S42" s="45"/>
      <c r="T42" s="45"/>
    </row>
    <row r="43" spans="1:21" s="29" customFormat="1" ht="17.100000000000001" customHeight="1">
      <c r="A43" s="38"/>
      <c r="B43" s="327"/>
      <c r="C43" s="411"/>
      <c r="D43" s="392"/>
      <c r="E43" s="404"/>
      <c r="F43" s="325"/>
      <c r="G43" s="395"/>
      <c r="H43" s="398"/>
      <c r="I43" s="49" t="s">
        <v>387</v>
      </c>
      <c r="J43" s="45">
        <v>600000</v>
      </c>
      <c r="K43" s="285" t="s">
        <v>144</v>
      </c>
      <c r="L43" s="46" t="s">
        <v>119</v>
      </c>
      <c r="M43" s="285">
        <v>12</v>
      </c>
      <c r="N43" s="285" t="s">
        <v>127</v>
      </c>
      <c r="O43" s="53" t="s">
        <v>134</v>
      </c>
      <c r="P43" s="45">
        <f>SUM(J43*M43)</f>
        <v>7200000</v>
      </c>
      <c r="Q43" s="47" t="s">
        <v>144</v>
      </c>
      <c r="R43" s="30"/>
      <c r="S43" s="45"/>
      <c r="T43" s="45"/>
    </row>
    <row r="44" spans="1:21" s="29" customFormat="1" ht="17.100000000000001" customHeight="1">
      <c r="A44" s="38"/>
      <c r="B44" s="327"/>
      <c r="C44" s="412"/>
      <c r="D44" s="393"/>
      <c r="E44" s="405"/>
      <c r="F44" s="326"/>
      <c r="G44" s="396"/>
      <c r="H44" s="399"/>
      <c r="I44" s="67" t="s">
        <v>363</v>
      </c>
      <c r="J44" s="68">
        <v>20000</v>
      </c>
      <c r="K44" s="365" t="s">
        <v>144</v>
      </c>
      <c r="L44" s="69" t="s">
        <v>119</v>
      </c>
      <c r="M44" s="365">
        <v>12</v>
      </c>
      <c r="N44" s="365" t="s">
        <v>122</v>
      </c>
      <c r="O44" s="70" t="s">
        <v>134</v>
      </c>
      <c r="P44" s="68">
        <f>SUM(J44*M44)</f>
        <v>240000</v>
      </c>
      <c r="Q44" s="71" t="s">
        <v>144</v>
      </c>
      <c r="R44" s="30"/>
      <c r="S44" s="45"/>
    </row>
    <row r="45" spans="1:21" s="29" customFormat="1" ht="17.100000000000001" customHeight="1">
      <c r="A45" s="38"/>
      <c r="B45" s="327"/>
      <c r="C45" s="388" t="s">
        <v>182</v>
      </c>
      <c r="D45" s="391">
        <v>226000</v>
      </c>
      <c r="E45" s="391">
        <f>+P45/1000</f>
        <v>226000</v>
      </c>
      <c r="F45" s="400">
        <v>90435</v>
      </c>
      <c r="G45" s="394">
        <f>+E45-D45</f>
        <v>0</v>
      </c>
      <c r="H45" s="397">
        <f>+G45/D45*100</f>
        <v>0</v>
      </c>
      <c r="I45" s="41"/>
      <c r="J45" s="52"/>
      <c r="K45" s="316"/>
      <c r="L45" s="316"/>
      <c r="M45" s="409" t="s">
        <v>157</v>
      </c>
      <c r="N45" s="409"/>
      <c r="O45" s="409"/>
      <c r="P45" s="52">
        <f>SUM(P46:P48)</f>
        <v>226000000</v>
      </c>
      <c r="Q45" s="37" t="s">
        <v>144</v>
      </c>
      <c r="S45" s="45"/>
    </row>
    <row r="46" spans="1:21" s="29" customFormat="1" ht="17.100000000000001" customHeight="1">
      <c r="A46" s="38"/>
      <c r="B46" s="327"/>
      <c r="C46" s="389"/>
      <c r="D46" s="392"/>
      <c r="E46" s="392"/>
      <c r="F46" s="401"/>
      <c r="G46" s="395"/>
      <c r="H46" s="398"/>
      <c r="I46" s="49" t="s">
        <v>97</v>
      </c>
      <c r="J46" s="45">
        <v>5000000</v>
      </c>
      <c r="K46" s="285" t="s">
        <v>144</v>
      </c>
      <c r="L46" s="46" t="s">
        <v>119</v>
      </c>
      <c r="M46" s="285">
        <v>12</v>
      </c>
      <c r="N46" s="285" t="s">
        <v>127</v>
      </c>
      <c r="O46" s="53" t="s">
        <v>134</v>
      </c>
      <c r="P46" s="45">
        <f>SUM(J46*M46)</f>
        <v>60000000</v>
      </c>
      <c r="Q46" s="47" t="s">
        <v>144</v>
      </c>
      <c r="R46" s="45"/>
      <c r="S46" s="45"/>
    </row>
    <row r="47" spans="1:21" s="29" customFormat="1" ht="17.100000000000001" customHeight="1">
      <c r="A47" s="38"/>
      <c r="B47" s="327"/>
      <c r="C47" s="389"/>
      <c r="D47" s="392"/>
      <c r="E47" s="392"/>
      <c r="F47" s="325"/>
      <c r="G47" s="395"/>
      <c r="H47" s="398"/>
      <c r="I47" s="49" t="s">
        <v>390</v>
      </c>
      <c r="J47" s="45">
        <v>10000000</v>
      </c>
      <c r="K47" s="285" t="s">
        <v>144</v>
      </c>
      <c r="L47" s="46" t="s">
        <v>119</v>
      </c>
      <c r="M47" s="285">
        <v>1</v>
      </c>
      <c r="N47" s="285" t="s">
        <v>122</v>
      </c>
      <c r="O47" s="53" t="s">
        <v>136</v>
      </c>
      <c r="P47" s="45">
        <f>SUM(J47*M47)</f>
        <v>10000000</v>
      </c>
      <c r="Q47" s="47" t="s">
        <v>144</v>
      </c>
      <c r="R47" s="419"/>
      <c r="S47" s="420"/>
      <c r="T47" s="420"/>
      <c r="U47" s="420"/>
    </row>
    <row r="48" spans="1:21" s="29" customFormat="1" ht="17.100000000000001" customHeight="1">
      <c r="A48" s="38"/>
      <c r="B48" s="327"/>
      <c r="C48" s="390"/>
      <c r="D48" s="393"/>
      <c r="E48" s="393"/>
      <c r="F48" s="325"/>
      <c r="G48" s="396"/>
      <c r="H48" s="399"/>
      <c r="I48" s="49" t="s">
        <v>434</v>
      </c>
      <c r="J48" s="45">
        <v>12000000</v>
      </c>
      <c r="K48" s="285" t="s">
        <v>144</v>
      </c>
      <c r="L48" s="46" t="s">
        <v>119</v>
      </c>
      <c r="M48" s="285">
        <v>13</v>
      </c>
      <c r="N48" s="285" t="s">
        <v>122</v>
      </c>
      <c r="O48" s="53" t="s">
        <v>136</v>
      </c>
      <c r="P48" s="45">
        <f>SUM(J48*M48)</f>
        <v>156000000</v>
      </c>
      <c r="Q48" s="47" t="s">
        <v>144</v>
      </c>
      <c r="R48" s="341"/>
      <c r="S48" s="341"/>
      <c r="T48" s="341"/>
      <c r="U48" s="341"/>
    </row>
    <row r="49" spans="1:23" s="29" customFormat="1" ht="17.100000000000001" customHeight="1">
      <c r="A49" s="19"/>
      <c r="B49" s="333"/>
      <c r="C49" s="410" t="s">
        <v>303</v>
      </c>
      <c r="D49" s="391">
        <v>851972</v>
      </c>
      <c r="E49" s="406">
        <f>(P49/1000)</f>
        <v>995900</v>
      </c>
      <c r="F49" s="324">
        <v>61780</v>
      </c>
      <c r="G49" s="394">
        <f>+E49-D49</f>
        <v>143928</v>
      </c>
      <c r="H49" s="397">
        <f>G49/D49*100</f>
        <v>16.893512932349889</v>
      </c>
      <c r="I49" s="87"/>
      <c r="J49" s="42"/>
      <c r="K49" s="316"/>
      <c r="L49" s="316"/>
      <c r="M49" s="409" t="s">
        <v>157</v>
      </c>
      <c r="N49" s="409"/>
      <c r="O49" s="409"/>
      <c r="P49" s="42">
        <f>SUM(P50:P52)</f>
        <v>995900000</v>
      </c>
      <c r="Q49" s="37" t="s">
        <v>144</v>
      </c>
      <c r="S49" s="30"/>
    </row>
    <row r="50" spans="1:23" s="29" customFormat="1" ht="17.100000000000001" customHeight="1">
      <c r="A50" s="19"/>
      <c r="B50" s="333"/>
      <c r="C50" s="411"/>
      <c r="D50" s="392"/>
      <c r="E50" s="407"/>
      <c r="F50" s="325"/>
      <c r="G50" s="395"/>
      <c r="H50" s="398"/>
      <c r="I50" s="49" t="s">
        <v>48</v>
      </c>
      <c r="J50" s="45">
        <v>100000000</v>
      </c>
      <c r="K50" s="285" t="s">
        <v>144</v>
      </c>
      <c r="L50" s="46" t="s">
        <v>119</v>
      </c>
      <c r="M50" s="285">
        <v>1</v>
      </c>
      <c r="N50" s="285" t="s">
        <v>122</v>
      </c>
      <c r="O50" s="53" t="s">
        <v>134</v>
      </c>
      <c r="P50" s="45">
        <f>SUM(J50*M50)</f>
        <v>100000000</v>
      </c>
      <c r="Q50" s="47" t="s">
        <v>144</v>
      </c>
      <c r="S50" s="45"/>
    </row>
    <row r="51" spans="1:23" s="29" customFormat="1" ht="17.100000000000001" customHeight="1">
      <c r="A51" s="19"/>
      <c r="B51" s="333"/>
      <c r="C51" s="411"/>
      <c r="D51" s="392"/>
      <c r="E51" s="407"/>
      <c r="F51" s="325"/>
      <c r="G51" s="395"/>
      <c r="H51" s="398"/>
      <c r="I51" s="49" t="s">
        <v>113</v>
      </c>
      <c r="J51" s="45">
        <v>72000000</v>
      </c>
      <c r="K51" s="285" t="s">
        <v>144</v>
      </c>
      <c r="L51" s="46" t="s">
        <v>119</v>
      </c>
      <c r="M51" s="285">
        <v>12</v>
      </c>
      <c r="N51" s="285" t="s">
        <v>122</v>
      </c>
      <c r="O51" s="53" t="s">
        <v>134</v>
      </c>
      <c r="P51" s="45">
        <f>SUM(J51*M51)</f>
        <v>864000000</v>
      </c>
      <c r="Q51" s="47" t="s">
        <v>144</v>
      </c>
      <c r="S51" s="45"/>
    </row>
    <row r="52" spans="1:23" s="29" customFormat="1" ht="17.100000000000001" customHeight="1" thickBot="1">
      <c r="A52" s="38"/>
      <c r="B52" s="94"/>
      <c r="C52" s="415"/>
      <c r="D52" s="416"/>
      <c r="E52" s="437"/>
      <c r="F52" s="339"/>
      <c r="G52" s="429"/>
      <c r="H52" s="421"/>
      <c r="I52" s="575" t="s">
        <v>392</v>
      </c>
      <c r="J52" s="95">
        <v>7975000</v>
      </c>
      <c r="K52" s="96" t="s">
        <v>144</v>
      </c>
      <c r="L52" s="97" t="s">
        <v>119</v>
      </c>
      <c r="M52" s="96">
        <v>4</v>
      </c>
      <c r="N52" s="96" t="s">
        <v>122</v>
      </c>
      <c r="O52" s="98" t="s">
        <v>134</v>
      </c>
      <c r="P52" s="95">
        <f>SUM(J52*M52)</f>
        <v>31900000</v>
      </c>
      <c r="Q52" s="99" t="s">
        <v>144</v>
      </c>
      <c r="S52" s="45"/>
    </row>
    <row r="53" spans="1:23" ht="17.100000000000001" customHeight="1">
      <c r="A53" s="19"/>
      <c r="B53" s="333" t="s">
        <v>149</v>
      </c>
      <c r="C53" s="320" t="s">
        <v>164</v>
      </c>
      <c r="D53" s="322">
        <f>SUM(D54:D63)</f>
        <v>437920</v>
      </c>
      <c r="E53" s="317">
        <f>SUM(E54:E63)</f>
        <v>440213.71</v>
      </c>
      <c r="F53" s="325">
        <f>SUM(F54:F63)</f>
        <v>624554</v>
      </c>
      <c r="G53" s="329">
        <f>+E53-D53</f>
        <v>2293.710000000021</v>
      </c>
      <c r="H53" s="330">
        <f>+G53/D53*100</f>
        <v>0.52377374862989157</v>
      </c>
      <c r="I53" s="29"/>
      <c r="J53" s="29"/>
      <c r="K53" s="285"/>
      <c r="L53" s="285"/>
      <c r="M53" s="29"/>
      <c r="N53" s="29"/>
      <c r="O53" s="29"/>
      <c r="P53" s="64">
        <f>SUM(P54,P56)</f>
        <v>440213710</v>
      </c>
      <c r="Q53" s="47" t="s">
        <v>144</v>
      </c>
      <c r="S53" s="45"/>
      <c r="T53" s="29"/>
      <c r="U53" s="29"/>
      <c r="V53" s="29"/>
      <c r="W53" s="29"/>
    </row>
    <row r="54" spans="1:23" ht="17.100000000000001" customHeight="1">
      <c r="A54" s="38"/>
      <c r="B54" s="333" t="s">
        <v>124</v>
      </c>
      <c r="C54" s="418" t="s">
        <v>244</v>
      </c>
      <c r="D54" s="391">
        <v>43000</v>
      </c>
      <c r="E54" s="403">
        <f>+P54/1000</f>
        <v>43000</v>
      </c>
      <c r="F54" s="400">
        <v>72575</v>
      </c>
      <c r="G54" s="394">
        <f>+E54-D54</f>
        <v>0</v>
      </c>
      <c r="H54" s="422">
        <f>G54/D54*100</f>
        <v>0</v>
      </c>
      <c r="I54" s="41"/>
      <c r="J54" s="52"/>
      <c r="K54" s="316"/>
      <c r="L54" s="316"/>
      <c r="M54" s="409" t="s">
        <v>157</v>
      </c>
      <c r="N54" s="409"/>
      <c r="O54" s="409"/>
      <c r="P54" s="52">
        <f>SUM(P55:P55)</f>
        <v>43000000</v>
      </c>
      <c r="Q54" s="37" t="s">
        <v>144</v>
      </c>
      <c r="S54" s="45"/>
      <c r="T54" s="29"/>
      <c r="U54" s="29"/>
      <c r="V54" s="29"/>
      <c r="W54" s="29"/>
    </row>
    <row r="55" spans="1:23" ht="17.100000000000001" customHeight="1">
      <c r="A55" s="38"/>
      <c r="B55" s="327"/>
      <c r="C55" s="418"/>
      <c r="D55" s="393"/>
      <c r="E55" s="405"/>
      <c r="F55" s="402"/>
      <c r="G55" s="396"/>
      <c r="H55" s="423"/>
      <c r="I55" s="100" t="s">
        <v>12</v>
      </c>
      <c r="J55" s="68">
        <v>100000</v>
      </c>
      <c r="K55" s="365" t="s">
        <v>144</v>
      </c>
      <c r="L55" s="69" t="s">
        <v>119</v>
      </c>
      <c r="M55" s="287">
        <v>430</v>
      </c>
      <c r="N55" s="365" t="s">
        <v>122</v>
      </c>
      <c r="O55" s="70" t="s">
        <v>134</v>
      </c>
      <c r="P55" s="68">
        <f>J55*M55</f>
        <v>43000000</v>
      </c>
      <c r="Q55" s="71" t="s">
        <v>144</v>
      </c>
      <c r="S55" s="45"/>
      <c r="T55" s="29"/>
      <c r="U55" s="29"/>
      <c r="V55" s="29"/>
      <c r="W55" s="29"/>
    </row>
    <row r="56" spans="1:23" ht="17.100000000000001" customHeight="1">
      <c r="A56" s="19"/>
      <c r="B56" s="333"/>
      <c r="C56" s="417" t="s">
        <v>281</v>
      </c>
      <c r="D56" s="391">
        <v>394920</v>
      </c>
      <c r="E56" s="406">
        <f>P56/1000</f>
        <v>397213.71</v>
      </c>
      <c r="F56" s="400">
        <v>551979</v>
      </c>
      <c r="G56" s="394">
        <f>+E56-D56</f>
        <v>2293.710000000021</v>
      </c>
      <c r="H56" s="397">
        <f>+G56/D56*100</f>
        <v>0.58080370707992013</v>
      </c>
      <c r="I56" s="41"/>
      <c r="J56" s="52"/>
      <c r="K56" s="316"/>
      <c r="L56" s="316"/>
      <c r="M56" s="316" t="s">
        <v>157</v>
      </c>
      <c r="N56" s="316"/>
      <c r="O56" s="316"/>
      <c r="P56" s="52">
        <f>SUM(P57:P63)</f>
        <v>397213710</v>
      </c>
      <c r="Q56" s="37" t="s">
        <v>144</v>
      </c>
      <c r="S56" s="45"/>
      <c r="T56" s="45"/>
      <c r="U56" s="29"/>
      <c r="V56" s="29"/>
      <c r="W56" s="29"/>
    </row>
    <row r="57" spans="1:23" ht="17.100000000000001" customHeight="1">
      <c r="A57" s="19"/>
      <c r="B57" s="333"/>
      <c r="C57" s="418"/>
      <c r="D57" s="392"/>
      <c r="E57" s="407"/>
      <c r="F57" s="401"/>
      <c r="G57" s="395">
        <f>+D57-E57</f>
        <v>0</v>
      </c>
      <c r="H57" s="398" t="e">
        <f>+G57/D57*100</f>
        <v>#DIV/0!</v>
      </c>
      <c r="I57" s="49" t="s">
        <v>257</v>
      </c>
      <c r="J57" s="45">
        <v>7000000</v>
      </c>
      <c r="K57" s="285" t="s">
        <v>144</v>
      </c>
      <c r="L57" s="46" t="s">
        <v>119</v>
      </c>
      <c r="M57" s="285">
        <v>12</v>
      </c>
      <c r="N57" s="285" t="s">
        <v>127</v>
      </c>
      <c r="O57" s="53" t="s">
        <v>134</v>
      </c>
      <c r="P57" s="45">
        <f>J57*M57</f>
        <v>84000000</v>
      </c>
      <c r="Q57" s="47" t="s">
        <v>144</v>
      </c>
      <c r="S57" s="45"/>
      <c r="T57" s="29"/>
      <c r="U57" s="29"/>
      <c r="V57" s="29"/>
      <c r="W57" s="29"/>
    </row>
    <row r="58" spans="1:23" ht="17.100000000000001" customHeight="1">
      <c r="A58" s="38"/>
      <c r="B58" s="327"/>
      <c r="C58" s="410"/>
      <c r="D58" s="392"/>
      <c r="E58" s="407"/>
      <c r="F58" s="401"/>
      <c r="G58" s="395"/>
      <c r="H58" s="398" t="e">
        <f>+G58/D58*100</f>
        <v>#DIV/0!</v>
      </c>
      <c r="I58" s="49" t="s">
        <v>161</v>
      </c>
      <c r="J58" s="45">
        <v>20760000</v>
      </c>
      <c r="K58" s="285" t="s">
        <v>144</v>
      </c>
      <c r="L58" s="46" t="s">
        <v>119</v>
      </c>
      <c r="M58" s="285">
        <v>12</v>
      </c>
      <c r="N58" s="285" t="s">
        <v>127</v>
      </c>
      <c r="O58" s="53" t="s">
        <v>134</v>
      </c>
      <c r="P58" s="45">
        <f>SUM(J58*M58)</f>
        <v>249120000</v>
      </c>
      <c r="Q58" s="47" t="s">
        <v>144</v>
      </c>
      <c r="S58" s="45"/>
      <c r="T58" s="29"/>
      <c r="U58" s="29"/>
      <c r="V58" s="29"/>
      <c r="W58" s="29"/>
    </row>
    <row r="59" spans="1:23" ht="17.100000000000001" customHeight="1">
      <c r="A59" s="38"/>
      <c r="B59" s="327"/>
      <c r="C59" s="410"/>
      <c r="D59" s="392"/>
      <c r="E59" s="407"/>
      <c r="F59" s="401"/>
      <c r="G59" s="395"/>
      <c r="H59" s="398"/>
      <c r="I59" s="29" t="s">
        <v>43</v>
      </c>
      <c r="J59" s="45">
        <v>1500000</v>
      </c>
      <c r="K59" s="285" t="s">
        <v>144</v>
      </c>
      <c r="L59" s="46" t="s">
        <v>119</v>
      </c>
      <c r="M59" s="285">
        <v>12</v>
      </c>
      <c r="N59" s="285" t="s">
        <v>122</v>
      </c>
      <c r="O59" s="53" t="s">
        <v>134</v>
      </c>
      <c r="P59" s="45">
        <f>SUM(J59*M59)</f>
        <v>18000000</v>
      </c>
      <c r="Q59" s="47" t="s">
        <v>144</v>
      </c>
      <c r="S59" s="45"/>
      <c r="T59" s="29"/>
      <c r="U59" s="29"/>
      <c r="V59" s="29"/>
      <c r="W59" s="29"/>
    </row>
    <row r="60" spans="1:23" ht="17.100000000000001" customHeight="1">
      <c r="A60" s="38"/>
      <c r="B60" s="327"/>
      <c r="C60" s="410"/>
      <c r="D60" s="392"/>
      <c r="E60" s="407"/>
      <c r="F60" s="401"/>
      <c r="G60" s="395"/>
      <c r="H60" s="398"/>
      <c r="I60" s="29" t="s">
        <v>61</v>
      </c>
      <c r="J60" s="45">
        <v>2400000</v>
      </c>
      <c r="K60" s="285" t="s">
        <v>144</v>
      </c>
      <c r="L60" s="46" t="s">
        <v>119</v>
      </c>
      <c r="M60" s="285">
        <v>12</v>
      </c>
      <c r="N60" s="285" t="s">
        <v>122</v>
      </c>
      <c r="O60" s="53" t="s">
        <v>134</v>
      </c>
      <c r="P60" s="45">
        <f>SUM(J60*M60)</f>
        <v>28800000</v>
      </c>
      <c r="Q60" s="47" t="s">
        <v>144</v>
      </c>
      <c r="S60" s="45"/>
      <c r="T60" s="29"/>
      <c r="U60" s="29"/>
      <c r="V60" s="29"/>
      <c r="W60" s="29"/>
    </row>
    <row r="61" spans="1:23" ht="17.100000000000001" customHeight="1">
      <c r="A61" s="38"/>
      <c r="B61" s="327"/>
      <c r="C61" s="410"/>
      <c r="D61" s="392"/>
      <c r="E61" s="407"/>
      <c r="F61" s="401"/>
      <c r="G61" s="395"/>
      <c r="H61" s="398"/>
      <c r="I61" s="49" t="s">
        <v>221</v>
      </c>
      <c r="J61" s="45">
        <v>1200000</v>
      </c>
      <c r="K61" s="285" t="s">
        <v>144</v>
      </c>
      <c r="L61" s="46" t="s">
        <v>119</v>
      </c>
      <c r="M61" s="285">
        <v>12</v>
      </c>
      <c r="N61" s="285" t="s">
        <v>122</v>
      </c>
      <c r="O61" s="53" t="s">
        <v>134</v>
      </c>
      <c r="P61" s="45">
        <f>SUM(J61*M61)</f>
        <v>14400000</v>
      </c>
      <c r="Q61" s="28" t="s">
        <v>144</v>
      </c>
      <c r="S61" s="45"/>
      <c r="T61" s="29"/>
      <c r="U61" s="29"/>
      <c r="V61" s="29"/>
      <c r="W61" s="29"/>
    </row>
    <row r="62" spans="1:23" ht="17.100000000000001" customHeight="1">
      <c r="A62" s="38"/>
      <c r="B62" s="327"/>
      <c r="C62" s="410"/>
      <c r="D62" s="392"/>
      <c r="E62" s="407"/>
      <c r="F62" s="401"/>
      <c r="G62" s="395"/>
      <c r="H62" s="398" t="e">
        <f>+G62/D62*100</f>
        <v>#DIV/0!</v>
      </c>
      <c r="I62" s="49" t="s">
        <v>308</v>
      </c>
      <c r="J62" s="45">
        <v>2293710</v>
      </c>
      <c r="K62" s="285" t="s">
        <v>144</v>
      </c>
      <c r="L62" s="46" t="s">
        <v>119</v>
      </c>
      <c r="M62" s="285">
        <v>1</v>
      </c>
      <c r="N62" s="285" t="s">
        <v>122</v>
      </c>
      <c r="O62" s="53" t="s">
        <v>134</v>
      </c>
      <c r="P62" s="45">
        <f>SUM(J62*M62)</f>
        <v>2293710</v>
      </c>
      <c r="Q62" s="28" t="s">
        <v>144</v>
      </c>
      <c r="S62" s="45"/>
      <c r="T62" s="29"/>
      <c r="U62" s="29"/>
      <c r="V62" s="29"/>
      <c r="W62" s="29"/>
    </row>
    <row r="63" spans="1:23" ht="17.100000000000001" customHeight="1">
      <c r="A63" s="102"/>
      <c r="B63" s="328"/>
      <c r="C63" s="418"/>
      <c r="D63" s="393"/>
      <c r="E63" s="408"/>
      <c r="F63" s="402"/>
      <c r="G63" s="396"/>
      <c r="H63" s="399"/>
      <c r="I63" s="67" t="s">
        <v>448</v>
      </c>
      <c r="J63" s="68">
        <v>50000</v>
      </c>
      <c r="K63" s="365" t="s">
        <v>144</v>
      </c>
      <c r="L63" s="69" t="s">
        <v>119</v>
      </c>
      <c r="M63" s="365">
        <v>12</v>
      </c>
      <c r="N63" s="365" t="s">
        <v>122</v>
      </c>
      <c r="O63" s="70" t="s">
        <v>134</v>
      </c>
      <c r="P63" s="68">
        <f>J63*M63</f>
        <v>600000</v>
      </c>
      <c r="Q63" s="71" t="s">
        <v>144</v>
      </c>
      <c r="S63" s="45"/>
      <c r="T63" s="29"/>
      <c r="U63" s="29"/>
      <c r="V63" s="29"/>
      <c r="W63" s="29"/>
    </row>
    <row r="64" spans="1:23" ht="18.95" customHeight="1">
      <c r="A64" s="85" t="s">
        <v>131</v>
      </c>
      <c r="B64" s="413" t="s">
        <v>163</v>
      </c>
      <c r="C64" s="414"/>
      <c r="D64" s="55">
        <f>SUM(D65)</f>
        <v>2678816</v>
      </c>
      <c r="E64" s="56">
        <f>SUM(E65)</f>
        <v>2695780.2898800001</v>
      </c>
      <c r="F64" s="103">
        <f>SUM(F65)</f>
        <v>875385</v>
      </c>
      <c r="G64" s="58">
        <f>+E64-D64</f>
        <v>16964.289880000055</v>
      </c>
      <c r="H64" s="59">
        <f>+G64/D64*100</f>
        <v>0.63327566656314038</v>
      </c>
      <c r="I64" s="60"/>
      <c r="J64" s="60"/>
      <c r="K64" s="337"/>
      <c r="L64" s="337"/>
      <c r="M64" s="60"/>
      <c r="N64" s="60"/>
      <c r="O64" s="60"/>
      <c r="P64" s="61">
        <f>P65</f>
        <v>2695780289.8800001</v>
      </c>
      <c r="Q64" s="62" t="s">
        <v>144</v>
      </c>
      <c r="S64" s="45"/>
      <c r="T64" s="29"/>
      <c r="U64" s="29"/>
      <c r="V64" s="29"/>
      <c r="W64" s="29"/>
    </row>
    <row r="65" spans="1:23" ht="17.100000000000001" customHeight="1">
      <c r="A65" s="38"/>
      <c r="B65" s="333" t="s">
        <v>131</v>
      </c>
      <c r="C65" s="335" t="s">
        <v>164</v>
      </c>
      <c r="D65" s="77">
        <f>SUM(D66:D78)</f>
        <v>2678816</v>
      </c>
      <c r="E65" s="78">
        <f>P65/1000</f>
        <v>2695780.2898800001</v>
      </c>
      <c r="F65" s="104">
        <f>SUM(F66:F68)</f>
        <v>875385</v>
      </c>
      <c r="G65" s="33">
        <f>+E65-D65</f>
        <v>16964.289880000055</v>
      </c>
      <c r="H65" s="338">
        <f>+G65/D65*100</f>
        <v>0.63327566656314038</v>
      </c>
      <c r="I65" s="29"/>
      <c r="J65" s="29"/>
      <c r="K65" s="285"/>
      <c r="L65" s="285"/>
      <c r="M65" s="29"/>
      <c r="N65" s="29"/>
      <c r="O65" s="29"/>
      <c r="P65" s="64">
        <f>SUM(P66,P69,P72,P75)</f>
        <v>2695780289.8800001</v>
      </c>
      <c r="Q65" s="47" t="s">
        <v>144</v>
      </c>
      <c r="S65" s="45"/>
      <c r="T65" s="29"/>
      <c r="U65" s="29"/>
      <c r="V65" s="29"/>
      <c r="W65" s="29"/>
    </row>
    <row r="66" spans="1:23" ht="17.100000000000001" customHeight="1">
      <c r="A66" s="38"/>
      <c r="B66" s="327"/>
      <c r="C66" s="410" t="s">
        <v>357</v>
      </c>
      <c r="D66" s="391">
        <v>1061660</v>
      </c>
      <c r="E66" s="403">
        <f>+P66/1000</f>
        <v>1061659.9999199999</v>
      </c>
      <c r="F66" s="400">
        <v>875385</v>
      </c>
      <c r="G66" s="394">
        <f>+E66-D66</f>
        <v>-8.0000143498182297E-5</v>
      </c>
      <c r="H66" s="397">
        <f>+G66/D66*100</f>
        <v>-7.535382655292872E-9</v>
      </c>
      <c r="I66" s="41"/>
      <c r="J66" s="42"/>
      <c r="K66" s="316"/>
      <c r="L66" s="316"/>
      <c r="M66" s="409" t="s">
        <v>157</v>
      </c>
      <c r="N66" s="409"/>
      <c r="O66" s="409"/>
      <c r="P66" s="42">
        <f>SUM(P67:P68)</f>
        <v>1061659999.92</v>
      </c>
      <c r="Q66" s="37" t="s">
        <v>144</v>
      </c>
      <c r="S66" s="105"/>
    </row>
    <row r="67" spans="1:23" ht="17.100000000000001" customHeight="1">
      <c r="A67" s="38"/>
      <c r="B67" s="327"/>
      <c r="C67" s="411"/>
      <c r="D67" s="392"/>
      <c r="E67" s="404"/>
      <c r="F67" s="401"/>
      <c r="G67" s="395">
        <f>+E67-D67</f>
        <v>0</v>
      </c>
      <c r="H67" s="398"/>
      <c r="I67" s="49" t="s">
        <v>14</v>
      </c>
      <c r="J67" s="30">
        <v>11805000</v>
      </c>
      <c r="K67" s="285" t="s">
        <v>144</v>
      </c>
      <c r="L67" s="46" t="s">
        <v>119</v>
      </c>
      <c r="M67" s="285">
        <v>12</v>
      </c>
      <c r="N67" s="285" t="s">
        <v>127</v>
      </c>
      <c r="O67" s="53" t="s">
        <v>134</v>
      </c>
      <c r="P67" s="30">
        <f>SUM(J67*M67)</f>
        <v>141660000</v>
      </c>
      <c r="Q67" s="47" t="s">
        <v>144</v>
      </c>
    </row>
    <row r="68" spans="1:23" ht="17.100000000000001" customHeight="1">
      <c r="A68" s="38"/>
      <c r="B68" s="327"/>
      <c r="C68" s="412"/>
      <c r="D68" s="393"/>
      <c r="E68" s="405"/>
      <c r="F68" s="402"/>
      <c r="G68" s="396">
        <f>+E68-D68</f>
        <v>0</v>
      </c>
      <c r="H68" s="399"/>
      <c r="I68" s="100" t="s">
        <v>10</v>
      </c>
      <c r="J68" s="50">
        <v>76666666.659999996</v>
      </c>
      <c r="K68" s="365" t="s">
        <v>144</v>
      </c>
      <c r="L68" s="69" t="s">
        <v>119</v>
      </c>
      <c r="M68" s="365">
        <v>12</v>
      </c>
      <c r="N68" s="365" t="s">
        <v>122</v>
      </c>
      <c r="O68" s="70" t="s">
        <v>134</v>
      </c>
      <c r="P68" s="50">
        <f>SUM(J68*M68)</f>
        <v>919999999.91999996</v>
      </c>
      <c r="Q68" s="71" t="s">
        <v>144</v>
      </c>
    </row>
    <row r="69" spans="1:23" ht="17.100000000000001" customHeight="1">
      <c r="A69" s="38"/>
      <c r="B69" s="327"/>
      <c r="C69" s="410" t="s">
        <v>352</v>
      </c>
      <c r="D69" s="391">
        <v>555606</v>
      </c>
      <c r="E69" s="403">
        <f>+P69/1000</f>
        <v>555606.29</v>
      </c>
      <c r="F69" s="400">
        <v>593059</v>
      </c>
      <c r="G69" s="394">
        <f>E69-D69</f>
        <v>0.2900000000372529</v>
      </c>
      <c r="H69" s="397">
        <f>+G69/D69*100</f>
        <v>5.2195260677036046E-5</v>
      </c>
      <c r="I69" s="41"/>
      <c r="J69" s="52"/>
      <c r="K69" s="316"/>
      <c r="L69" s="316"/>
      <c r="M69" s="409" t="s">
        <v>157</v>
      </c>
      <c r="N69" s="409"/>
      <c r="O69" s="409"/>
      <c r="P69" s="52">
        <f>SUM(P70:P71)</f>
        <v>555606290</v>
      </c>
      <c r="Q69" s="37" t="s">
        <v>144</v>
      </c>
    </row>
    <row r="70" spans="1:23" ht="17.100000000000001" customHeight="1">
      <c r="A70" s="38"/>
      <c r="B70" s="320"/>
      <c r="C70" s="411"/>
      <c r="D70" s="392"/>
      <c r="E70" s="404"/>
      <c r="F70" s="401"/>
      <c r="G70" s="395"/>
      <c r="H70" s="398"/>
      <c r="I70" s="29" t="s">
        <v>377</v>
      </c>
      <c r="J70" s="45">
        <v>0</v>
      </c>
      <c r="K70" s="285" t="s">
        <v>144</v>
      </c>
      <c r="L70" s="46" t="s">
        <v>119</v>
      </c>
      <c r="M70" s="285">
        <v>0</v>
      </c>
      <c r="N70" s="285" t="s">
        <v>122</v>
      </c>
      <c r="O70" s="106" t="s">
        <v>134</v>
      </c>
      <c r="P70" s="45">
        <f>SUM(J70*M70)</f>
        <v>0</v>
      </c>
      <c r="Q70" s="47" t="s">
        <v>144</v>
      </c>
    </row>
    <row r="71" spans="1:23" ht="17.100000000000001" customHeight="1">
      <c r="A71" s="38"/>
      <c r="B71" s="320"/>
      <c r="C71" s="412"/>
      <c r="D71" s="393"/>
      <c r="E71" s="405"/>
      <c r="F71" s="402"/>
      <c r="G71" s="396"/>
      <c r="H71" s="399"/>
      <c r="I71" s="100" t="s">
        <v>379</v>
      </c>
      <c r="J71" s="68">
        <v>555606290</v>
      </c>
      <c r="K71" s="365" t="s">
        <v>144</v>
      </c>
      <c r="L71" s="69" t="s">
        <v>119</v>
      </c>
      <c r="M71" s="365">
        <v>1</v>
      </c>
      <c r="N71" s="365" t="s">
        <v>122</v>
      </c>
      <c r="O71" s="70" t="s">
        <v>134</v>
      </c>
      <c r="P71" s="68">
        <f>SUM(J71*M71)</f>
        <v>555606290</v>
      </c>
      <c r="Q71" s="71" t="s">
        <v>144</v>
      </c>
      <c r="T71" s="107"/>
    </row>
    <row r="72" spans="1:23" ht="17.100000000000001" customHeight="1">
      <c r="A72" s="19"/>
      <c r="B72" s="333"/>
      <c r="C72" s="431" t="s">
        <v>330</v>
      </c>
      <c r="D72" s="391">
        <v>730000</v>
      </c>
      <c r="E72" s="403">
        <f>+P72/1000</f>
        <v>730000</v>
      </c>
      <c r="F72" s="400">
        <v>538723</v>
      </c>
      <c r="G72" s="394">
        <f>+E72-D72</f>
        <v>0</v>
      </c>
      <c r="H72" s="397">
        <f>+G72/D72*100</f>
        <v>0</v>
      </c>
      <c r="I72" s="41"/>
      <c r="J72" s="52"/>
      <c r="K72" s="316"/>
      <c r="L72" s="316"/>
      <c r="M72" s="409" t="s">
        <v>157</v>
      </c>
      <c r="N72" s="409"/>
      <c r="O72" s="409"/>
      <c r="P72" s="52">
        <f>SUM(P73:P74)</f>
        <v>730000000</v>
      </c>
      <c r="Q72" s="37" t="s">
        <v>144</v>
      </c>
    </row>
    <row r="73" spans="1:23" ht="17.100000000000001" customHeight="1">
      <c r="A73" s="38"/>
      <c r="B73" s="320"/>
      <c r="C73" s="432"/>
      <c r="D73" s="392"/>
      <c r="E73" s="404"/>
      <c r="F73" s="401"/>
      <c r="G73" s="395"/>
      <c r="H73" s="398"/>
      <c r="I73" s="29" t="s">
        <v>393</v>
      </c>
      <c r="J73" s="45">
        <v>245000000</v>
      </c>
      <c r="K73" s="285" t="s">
        <v>144</v>
      </c>
      <c r="L73" s="46" t="s">
        <v>119</v>
      </c>
      <c r="M73" s="285">
        <v>2</v>
      </c>
      <c r="N73" s="285" t="s">
        <v>122</v>
      </c>
      <c r="O73" s="53" t="s">
        <v>134</v>
      </c>
      <c r="P73" s="45">
        <f>SUM(J73*M73)</f>
        <v>490000000</v>
      </c>
      <c r="Q73" s="47" t="s">
        <v>144</v>
      </c>
    </row>
    <row r="74" spans="1:23" ht="17.100000000000001" customHeight="1">
      <c r="A74" s="38"/>
      <c r="B74" s="320"/>
      <c r="C74" s="433"/>
      <c r="D74" s="393"/>
      <c r="E74" s="405"/>
      <c r="F74" s="402"/>
      <c r="G74" s="396">
        <f>+D74-E74</f>
        <v>0</v>
      </c>
      <c r="H74" s="399"/>
      <c r="I74" s="67" t="s">
        <v>358</v>
      </c>
      <c r="J74" s="68">
        <v>20000000</v>
      </c>
      <c r="K74" s="365" t="s">
        <v>144</v>
      </c>
      <c r="L74" s="69" t="s">
        <v>119</v>
      </c>
      <c r="M74" s="365">
        <v>12</v>
      </c>
      <c r="N74" s="365" t="s">
        <v>122</v>
      </c>
      <c r="O74" s="70" t="s">
        <v>134</v>
      </c>
      <c r="P74" s="68">
        <f>SUM(J74*M74)</f>
        <v>240000000</v>
      </c>
      <c r="Q74" s="71" t="s">
        <v>144</v>
      </c>
    </row>
    <row r="75" spans="1:23" ht="17.100000000000001" customHeight="1">
      <c r="A75" s="19"/>
      <c r="B75" s="334"/>
      <c r="C75" s="388" t="s">
        <v>325</v>
      </c>
      <c r="D75" s="391">
        <v>331550</v>
      </c>
      <c r="E75" s="391">
        <f>+P75/1000</f>
        <v>348513.99995999999</v>
      </c>
      <c r="F75" s="400">
        <v>22522</v>
      </c>
      <c r="G75" s="394">
        <f>+E75-D75</f>
        <v>16963.999959999986</v>
      </c>
      <c r="H75" s="397">
        <f>+G75/D75*100</f>
        <v>5.1165736570652953</v>
      </c>
      <c r="I75" s="41"/>
      <c r="J75" s="42"/>
      <c r="K75" s="316"/>
      <c r="L75" s="316"/>
      <c r="M75" s="409" t="s">
        <v>157</v>
      </c>
      <c r="N75" s="409"/>
      <c r="O75" s="409"/>
      <c r="P75" s="42">
        <f>SUM(P76:P79)</f>
        <v>348513999.95999998</v>
      </c>
      <c r="Q75" s="37" t="s">
        <v>144</v>
      </c>
    </row>
    <row r="76" spans="1:23" ht="17.100000000000001" customHeight="1">
      <c r="A76" s="38"/>
      <c r="B76" s="320"/>
      <c r="C76" s="389"/>
      <c r="D76" s="392"/>
      <c r="E76" s="392"/>
      <c r="F76" s="401"/>
      <c r="G76" s="395"/>
      <c r="H76" s="398"/>
      <c r="I76" s="108" t="s">
        <v>179</v>
      </c>
      <c r="J76" s="45">
        <v>8130000</v>
      </c>
      <c r="K76" s="285" t="s">
        <v>144</v>
      </c>
      <c r="L76" s="46" t="s">
        <v>119</v>
      </c>
      <c r="M76" s="285">
        <v>12</v>
      </c>
      <c r="N76" s="285" t="s">
        <v>127</v>
      </c>
      <c r="O76" s="53" t="s">
        <v>134</v>
      </c>
      <c r="P76" s="45">
        <f>SUM(J76*M76)</f>
        <v>97560000</v>
      </c>
      <c r="Q76" s="47" t="s">
        <v>144</v>
      </c>
    </row>
    <row r="77" spans="1:23" ht="17.100000000000001" customHeight="1">
      <c r="A77" s="38"/>
      <c r="B77" s="320"/>
      <c r="C77" s="389"/>
      <c r="D77" s="392"/>
      <c r="E77" s="392"/>
      <c r="F77" s="43"/>
      <c r="G77" s="395"/>
      <c r="H77" s="398"/>
      <c r="I77" s="108" t="s">
        <v>383</v>
      </c>
      <c r="J77" s="45">
        <v>18915833.329999998</v>
      </c>
      <c r="K77" s="285" t="s">
        <v>144</v>
      </c>
      <c r="L77" s="46" t="s">
        <v>119</v>
      </c>
      <c r="M77" s="285">
        <v>12</v>
      </c>
      <c r="N77" s="285" t="s">
        <v>122</v>
      </c>
      <c r="O77" s="53" t="s">
        <v>134</v>
      </c>
      <c r="P77" s="45">
        <f>SUM(J77*M77)</f>
        <v>226989999.95999998</v>
      </c>
      <c r="Q77" s="47" t="s">
        <v>144</v>
      </c>
    </row>
    <row r="78" spans="1:23" ht="17.100000000000001" customHeight="1">
      <c r="A78" s="38"/>
      <c r="B78" s="327"/>
      <c r="C78" s="389"/>
      <c r="D78" s="392"/>
      <c r="E78" s="392"/>
      <c r="F78" s="48"/>
      <c r="G78" s="395"/>
      <c r="H78" s="398"/>
      <c r="I78" s="108" t="s">
        <v>399</v>
      </c>
      <c r="J78" s="45">
        <v>12000000</v>
      </c>
      <c r="K78" s="285" t="s">
        <v>144</v>
      </c>
      <c r="L78" s="46" t="s">
        <v>119</v>
      </c>
      <c r="M78" s="285">
        <v>1</v>
      </c>
      <c r="N78" s="285" t="s">
        <v>122</v>
      </c>
      <c r="O78" s="53" t="s">
        <v>134</v>
      </c>
      <c r="P78" s="45">
        <f>SUM(J78*M78)</f>
        <v>12000000</v>
      </c>
      <c r="Q78" s="47" t="s">
        <v>144</v>
      </c>
    </row>
    <row r="79" spans="1:23" ht="17.100000000000001" customHeight="1">
      <c r="A79" s="38"/>
      <c r="B79" s="327"/>
      <c r="C79" s="390"/>
      <c r="D79" s="393"/>
      <c r="E79" s="393"/>
      <c r="F79" s="48"/>
      <c r="G79" s="396"/>
      <c r="H79" s="399"/>
      <c r="I79" s="576" t="s">
        <v>458</v>
      </c>
      <c r="J79" s="45">
        <v>11964000</v>
      </c>
      <c r="K79" s="285" t="s">
        <v>144</v>
      </c>
      <c r="L79" s="46" t="s">
        <v>119</v>
      </c>
      <c r="M79" s="285">
        <v>1</v>
      </c>
      <c r="N79" s="285" t="s">
        <v>122</v>
      </c>
      <c r="O79" s="53" t="s">
        <v>134</v>
      </c>
      <c r="P79" s="45">
        <f>SUM(J79*M79)</f>
        <v>11964000</v>
      </c>
      <c r="Q79" s="47" t="s">
        <v>144</v>
      </c>
    </row>
    <row r="80" spans="1:23" ht="18.95" customHeight="1">
      <c r="A80" s="85" t="s">
        <v>153</v>
      </c>
      <c r="B80" s="413" t="s">
        <v>163</v>
      </c>
      <c r="C80" s="414"/>
      <c r="D80" s="55">
        <f>SUM(D81)</f>
        <v>5440197.1239999998</v>
      </c>
      <c r="E80" s="56">
        <f>SUM(E81)</f>
        <v>5440197.1209999993</v>
      </c>
      <c r="F80" s="103">
        <f>SUM(F81)</f>
        <v>1596860</v>
      </c>
      <c r="G80" s="58">
        <f>+E80-D80</f>
        <v>-3.0000004917383194E-3</v>
      </c>
      <c r="H80" s="59">
        <f t="shared" ref="H80:H92" si="2">+G80/D80*100</f>
        <v>-5.5145069624471924E-8</v>
      </c>
      <c r="I80" s="60"/>
      <c r="J80" s="60"/>
      <c r="K80" s="337"/>
      <c r="L80" s="337"/>
      <c r="M80" s="60"/>
      <c r="N80" s="60"/>
      <c r="O80" s="60"/>
      <c r="P80" s="61">
        <f>SUM(P81)</f>
        <v>5440197121</v>
      </c>
      <c r="Q80" s="62" t="s">
        <v>144</v>
      </c>
    </row>
    <row r="81" spans="1:27" ht="17.100000000000001" customHeight="1">
      <c r="A81" s="38"/>
      <c r="B81" s="109" t="s">
        <v>153</v>
      </c>
      <c r="C81" s="319" t="s">
        <v>164</v>
      </c>
      <c r="D81" s="321">
        <f>SUM(D82:D84)</f>
        <v>5440197.1239999998</v>
      </c>
      <c r="E81" s="110">
        <f>SUM(E82:E84)</f>
        <v>5440197.1209999993</v>
      </c>
      <c r="F81" s="111">
        <f>SUM(F82:F84)</f>
        <v>1596860</v>
      </c>
      <c r="G81" s="33">
        <f>E81-D81</f>
        <v>-3.0000004917383194E-3</v>
      </c>
      <c r="H81" s="338">
        <f t="shared" si="2"/>
        <v>-5.5145069624471924E-8</v>
      </c>
      <c r="I81" s="86" t="s">
        <v>156</v>
      </c>
      <c r="J81" s="60" t="s">
        <v>156</v>
      </c>
      <c r="K81" s="316"/>
      <c r="L81" s="316"/>
      <c r="M81" s="86"/>
      <c r="N81" s="424" t="s">
        <v>157</v>
      </c>
      <c r="O81" s="424"/>
      <c r="P81" s="36">
        <f>SUM(P82:P84)</f>
        <v>5440197121</v>
      </c>
      <c r="Q81" s="37" t="s">
        <v>144</v>
      </c>
    </row>
    <row r="82" spans="1:27" ht="17.100000000000001" customHeight="1">
      <c r="A82" s="38"/>
      <c r="B82" s="327"/>
      <c r="C82" s="112" t="s">
        <v>30</v>
      </c>
      <c r="D82" s="113">
        <v>2166305.7239999999</v>
      </c>
      <c r="E82" s="114">
        <f>+P82/1000</f>
        <v>2166305.7239999999</v>
      </c>
      <c r="F82" s="115">
        <v>313065</v>
      </c>
      <c r="G82" s="33">
        <f>E82-D82</f>
        <v>0</v>
      </c>
      <c r="H82" s="338">
        <f t="shared" si="2"/>
        <v>0</v>
      </c>
      <c r="I82" s="116" t="s">
        <v>30</v>
      </c>
      <c r="J82" s="117">
        <v>2166305724</v>
      </c>
      <c r="K82" s="60" t="s">
        <v>144</v>
      </c>
      <c r="L82" s="118" t="s">
        <v>119</v>
      </c>
      <c r="M82" s="337">
        <v>1</v>
      </c>
      <c r="N82" s="337" t="s">
        <v>122</v>
      </c>
      <c r="O82" s="119" t="s">
        <v>134</v>
      </c>
      <c r="P82" s="120">
        <f>+J82*M82</f>
        <v>2166305724</v>
      </c>
      <c r="Q82" s="83" t="s">
        <v>144</v>
      </c>
    </row>
    <row r="83" spans="1:27" ht="17.100000000000001" customHeight="1">
      <c r="A83" s="38"/>
      <c r="B83" s="327"/>
      <c r="C83" s="112" t="s">
        <v>189</v>
      </c>
      <c r="D83" s="77">
        <v>1420811.4</v>
      </c>
      <c r="E83" s="114">
        <f>+P83/1000</f>
        <v>1420811.4</v>
      </c>
      <c r="F83" s="115">
        <v>1283795</v>
      </c>
      <c r="G83" s="33">
        <f>E83-D83</f>
        <v>0</v>
      </c>
      <c r="H83" s="338">
        <f t="shared" si="2"/>
        <v>0</v>
      </c>
      <c r="I83" s="116" t="s">
        <v>189</v>
      </c>
      <c r="J83" s="117">
        <v>1420811400</v>
      </c>
      <c r="K83" s="60" t="s">
        <v>144</v>
      </c>
      <c r="L83" s="118" t="s">
        <v>119</v>
      </c>
      <c r="M83" s="337">
        <v>1</v>
      </c>
      <c r="N83" s="337" t="s">
        <v>122</v>
      </c>
      <c r="O83" s="119" t="s">
        <v>134</v>
      </c>
      <c r="P83" s="120">
        <f>+J83*M83</f>
        <v>1420811400</v>
      </c>
      <c r="Q83" s="83" t="s">
        <v>144</v>
      </c>
    </row>
    <row r="84" spans="1:27" ht="17.100000000000001" customHeight="1">
      <c r="A84" s="38"/>
      <c r="B84" s="327" t="s">
        <v>156</v>
      </c>
      <c r="C84" s="319" t="s">
        <v>199</v>
      </c>
      <c r="D84" s="77">
        <v>1853080</v>
      </c>
      <c r="E84" s="114">
        <f>+P84/1000</f>
        <v>1853079.997</v>
      </c>
      <c r="F84" s="115">
        <v>0</v>
      </c>
      <c r="G84" s="33">
        <f>E84-D84</f>
        <v>-3.0000000260770321E-3</v>
      </c>
      <c r="H84" s="338">
        <f t="shared" si="2"/>
        <v>-1.6189263421314957E-7</v>
      </c>
      <c r="I84" s="41" t="s">
        <v>199</v>
      </c>
      <c r="J84" s="117">
        <v>1853079997</v>
      </c>
      <c r="K84" s="86" t="s">
        <v>144</v>
      </c>
      <c r="L84" s="51" t="s">
        <v>119</v>
      </c>
      <c r="M84" s="316">
        <v>1</v>
      </c>
      <c r="N84" s="316" t="s">
        <v>122</v>
      </c>
      <c r="O84" s="121" t="s">
        <v>134</v>
      </c>
      <c r="P84" s="52">
        <f>+J84*M84</f>
        <v>1853079997</v>
      </c>
      <c r="Q84" s="37" t="s">
        <v>144</v>
      </c>
    </row>
    <row r="85" spans="1:27" ht="18.95" customHeight="1">
      <c r="A85" s="85" t="s">
        <v>158</v>
      </c>
      <c r="B85" s="414" t="s">
        <v>163</v>
      </c>
      <c r="C85" s="427"/>
      <c r="D85" s="122">
        <f>D86</f>
        <v>184201</v>
      </c>
      <c r="E85" s="56">
        <f>E86</f>
        <v>186201</v>
      </c>
      <c r="F85" s="55">
        <f>F86</f>
        <v>0</v>
      </c>
      <c r="G85" s="58">
        <f>G86</f>
        <v>2000</v>
      </c>
      <c r="H85" s="59">
        <f t="shared" si="2"/>
        <v>1.0857704355568103</v>
      </c>
      <c r="I85" s="41"/>
      <c r="J85" s="52"/>
      <c r="K85" s="86"/>
      <c r="L85" s="51"/>
      <c r="M85" s="316"/>
      <c r="N85" s="316"/>
      <c r="O85" s="121"/>
      <c r="P85" s="123">
        <f>SUM(P86)</f>
        <v>186200400</v>
      </c>
      <c r="Q85" s="124" t="s">
        <v>144</v>
      </c>
    </row>
    <row r="86" spans="1:27" ht="17.100000000000001" customHeight="1">
      <c r="A86" s="19"/>
      <c r="B86" s="333" t="s">
        <v>158</v>
      </c>
      <c r="C86" s="332" t="s">
        <v>164</v>
      </c>
      <c r="D86" s="321">
        <f>SUM(D87:D92)</f>
        <v>184201</v>
      </c>
      <c r="E86" s="110">
        <f>SUM(E87:E92)</f>
        <v>186201</v>
      </c>
      <c r="F86" s="125"/>
      <c r="G86" s="33">
        <f>E86-D86</f>
        <v>2000</v>
      </c>
      <c r="H86" s="318">
        <f>G86/D86*100</f>
        <v>1.0857704355568103</v>
      </c>
      <c r="I86" s="41"/>
      <c r="J86" s="52"/>
      <c r="K86" s="86"/>
      <c r="L86" s="51"/>
      <c r="M86" s="316"/>
      <c r="N86" s="424" t="s">
        <v>157</v>
      </c>
      <c r="O86" s="424"/>
      <c r="P86" s="52">
        <f>SUM(P87:P89)</f>
        <v>186200400</v>
      </c>
      <c r="Q86" s="37" t="s">
        <v>144</v>
      </c>
    </row>
    <row r="87" spans="1:27" ht="17.100000000000001" customHeight="1">
      <c r="A87" s="38"/>
      <c r="B87" s="327"/>
      <c r="C87" s="335" t="s">
        <v>201</v>
      </c>
      <c r="D87" s="77">
        <v>78000</v>
      </c>
      <c r="E87" s="110">
        <f>P87/1000</f>
        <v>80000</v>
      </c>
      <c r="F87" s="126"/>
      <c r="G87" s="33">
        <f>+E87-D87</f>
        <v>2000</v>
      </c>
      <c r="H87" s="318">
        <f>G87/D87*100</f>
        <v>2.5641025641025639</v>
      </c>
      <c r="I87" s="116" t="s">
        <v>201</v>
      </c>
      <c r="J87" s="117">
        <v>20000000</v>
      </c>
      <c r="K87" s="337" t="s">
        <v>144</v>
      </c>
      <c r="L87" s="118" t="s">
        <v>119</v>
      </c>
      <c r="M87" s="337">
        <v>4</v>
      </c>
      <c r="N87" s="337" t="s">
        <v>152</v>
      </c>
      <c r="O87" s="119" t="s">
        <v>134</v>
      </c>
      <c r="P87" s="117">
        <f>SUM(J87*M87)</f>
        <v>80000000</v>
      </c>
      <c r="Q87" s="83" t="s">
        <v>144</v>
      </c>
      <c r="T87" s="6"/>
    </row>
    <row r="88" spans="1:27" ht="17.100000000000001" customHeight="1">
      <c r="A88" s="38"/>
      <c r="B88" s="327"/>
      <c r="C88" s="335" t="s">
        <v>304</v>
      </c>
      <c r="D88" s="77">
        <v>6849</v>
      </c>
      <c r="E88" s="78">
        <v>6849</v>
      </c>
      <c r="F88" s="126"/>
      <c r="G88" s="33">
        <f>+E88-D88</f>
        <v>0</v>
      </c>
      <c r="H88" s="338">
        <f>G88/D88*100</f>
        <v>0</v>
      </c>
      <c r="I88" s="127" t="s">
        <v>435</v>
      </c>
      <c r="J88" s="117">
        <v>6848400</v>
      </c>
      <c r="K88" s="337" t="s">
        <v>144</v>
      </c>
      <c r="L88" s="337" t="s">
        <v>119</v>
      </c>
      <c r="M88" s="60">
        <v>1</v>
      </c>
      <c r="N88" s="337" t="s">
        <v>122</v>
      </c>
      <c r="O88" s="60" t="s">
        <v>134</v>
      </c>
      <c r="P88" s="117">
        <f>J88*M88</f>
        <v>6848400</v>
      </c>
      <c r="Q88" s="83" t="s">
        <v>144</v>
      </c>
      <c r="T88" s="6"/>
    </row>
    <row r="89" spans="1:27" ht="17.100000000000001" customHeight="1">
      <c r="A89" s="38"/>
      <c r="B89" s="327"/>
      <c r="C89" s="410" t="s">
        <v>353</v>
      </c>
      <c r="D89" s="392">
        <v>99352</v>
      </c>
      <c r="E89" s="404">
        <f>+P89/1000</f>
        <v>99352</v>
      </c>
      <c r="F89" s="400">
        <v>6500</v>
      </c>
      <c r="G89" s="395">
        <f>+E89-D89</f>
        <v>0</v>
      </c>
      <c r="H89" s="425">
        <f t="shared" si="2"/>
        <v>0</v>
      </c>
      <c r="I89" s="41"/>
      <c r="J89" s="42"/>
      <c r="K89" s="316"/>
      <c r="L89" s="316"/>
      <c r="M89" s="409" t="s">
        <v>157</v>
      </c>
      <c r="N89" s="409"/>
      <c r="O89" s="409"/>
      <c r="P89" s="42">
        <f>SUM(P90:P92)</f>
        <v>99352000</v>
      </c>
      <c r="Q89" s="37" t="s">
        <v>144</v>
      </c>
      <c r="T89" s="6"/>
    </row>
    <row r="90" spans="1:27" ht="17.100000000000001" customHeight="1">
      <c r="A90" s="38"/>
      <c r="B90" s="327"/>
      <c r="C90" s="411"/>
      <c r="D90" s="392"/>
      <c r="E90" s="404"/>
      <c r="F90" s="401"/>
      <c r="G90" s="395"/>
      <c r="H90" s="425" t="e">
        <f t="shared" si="2"/>
        <v>#DIV/0!</v>
      </c>
      <c r="I90" s="44" t="s">
        <v>174</v>
      </c>
      <c r="J90" s="295">
        <v>1000000</v>
      </c>
      <c r="K90" s="366" t="s">
        <v>144</v>
      </c>
      <c r="L90" s="296" t="s">
        <v>119</v>
      </c>
      <c r="M90" s="366">
        <v>1</v>
      </c>
      <c r="N90" s="366" t="s">
        <v>122</v>
      </c>
      <c r="O90" s="297" t="s">
        <v>134</v>
      </c>
      <c r="P90" s="295">
        <f>J90*M90</f>
        <v>1000000</v>
      </c>
      <c r="Q90" s="47" t="s">
        <v>144</v>
      </c>
      <c r="T90" s="6"/>
    </row>
    <row r="91" spans="1:27" ht="17.100000000000001" customHeight="1">
      <c r="A91" s="38"/>
      <c r="B91" s="327"/>
      <c r="C91" s="411"/>
      <c r="D91" s="392"/>
      <c r="E91" s="404"/>
      <c r="F91" s="401"/>
      <c r="G91" s="395"/>
      <c r="H91" s="397"/>
      <c r="I91" s="49" t="s">
        <v>4</v>
      </c>
      <c r="J91" s="295">
        <v>53745000</v>
      </c>
      <c r="K91" s="366" t="s">
        <v>144</v>
      </c>
      <c r="L91" s="296" t="s">
        <v>119</v>
      </c>
      <c r="M91" s="366">
        <v>1</v>
      </c>
      <c r="N91" s="366" t="s">
        <v>122</v>
      </c>
      <c r="O91" s="297" t="s">
        <v>134</v>
      </c>
      <c r="P91" s="295">
        <f>J91*M91</f>
        <v>53745000</v>
      </c>
      <c r="Q91" s="47" t="s">
        <v>144</v>
      </c>
      <c r="T91" s="6"/>
    </row>
    <row r="92" spans="1:27" ht="15.95" customHeight="1" thickBot="1">
      <c r="A92" s="128"/>
      <c r="B92" s="94"/>
      <c r="C92" s="415"/>
      <c r="D92" s="416"/>
      <c r="E92" s="430"/>
      <c r="F92" s="428"/>
      <c r="G92" s="429">
        <f>+E92-D92</f>
        <v>0</v>
      </c>
      <c r="H92" s="426" t="e">
        <f t="shared" si="2"/>
        <v>#DIV/0!</v>
      </c>
      <c r="I92" s="288" t="s">
        <v>353</v>
      </c>
      <c r="J92" s="289">
        <v>8921400</v>
      </c>
      <c r="K92" s="96" t="s">
        <v>144</v>
      </c>
      <c r="L92" s="97" t="s">
        <v>119</v>
      </c>
      <c r="M92" s="96">
        <v>5</v>
      </c>
      <c r="N92" s="96" t="s">
        <v>122</v>
      </c>
      <c r="O92" s="98" t="s">
        <v>134</v>
      </c>
      <c r="P92" s="289">
        <f>J92*M92</f>
        <v>44607000</v>
      </c>
      <c r="Q92" s="99" t="s">
        <v>144</v>
      </c>
      <c r="T92" s="6"/>
      <c r="AA92" s="129"/>
    </row>
    <row r="93" spans="1:27">
      <c r="T93" s="6"/>
      <c r="AA93" s="129"/>
    </row>
    <row r="94" spans="1:27">
      <c r="T94" s="6"/>
      <c r="AA94" s="129"/>
    </row>
    <row r="95" spans="1:27">
      <c r="T95" s="6"/>
      <c r="AA95" s="129"/>
    </row>
    <row r="96" spans="1:27">
      <c r="T96" s="6"/>
      <c r="AA96" s="129"/>
    </row>
    <row r="97" spans="1:27">
      <c r="T97" s="6"/>
      <c r="AA97" s="129"/>
    </row>
    <row r="98" spans="1:27">
      <c r="T98" s="6"/>
      <c r="AA98" s="129"/>
    </row>
    <row r="99" spans="1:27">
      <c r="T99" s="6"/>
    </row>
    <row r="100" spans="1:27">
      <c r="T100" s="6"/>
    </row>
    <row r="101" spans="1:27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S101" s="5"/>
      <c r="T101" s="6"/>
    </row>
  </sheetData>
  <mergeCells count="135">
    <mergeCell ref="M17:O17"/>
    <mergeCell ref="E19:E23"/>
    <mergeCell ref="G19:G23"/>
    <mergeCell ref="A6:C6"/>
    <mergeCell ref="H19:H23"/>
    <mergeCell ref="C9:C16"/>
    <mergeCell ref="D9:D16"/>
    <mergeCell ref="E9:E16"/>
    <mergeCell ref="F28:F31"/>
    <mergeCell ref="C28:C31"/>
    <mergeCell ref="D28:D31"/>
    <mergeCell ref="E28:E31"/>
    <mergeCell ref="G28:G31"/>
    <mergeCell ref="H28:H31"/>
    <mergeCell ref="C17:C18"/>
    <mergeCell ref="D17:D18"/>
    <mergeCell ref="E17:E18"/>
    <mergeCell ref="G17:G18"/>
    <mergeCell ref="H17:H18"/>
    <mergeCell ref="A1:Q1"/>
    <mergeCell ref="F34:F35"/>
    <mergeCell ref="D19:D23"/>
    <mergeCell ref="M9:O9"/>
    <mergeCell ref="E4:E5"/>
    <mergeCell ref="A4:A5"/>
    <mergeCell ref="B32:C32"/>
    <mergeCell ref="F4:F5"/>
    <mergeCell ref="B4:B5"/>
    <mergeCell ref="M28:O28"/>
    <mergeCell ref="H34:H35"/>
    <mergeCell ref="E24:E25"/>
    <mergeCell ref="G24:G25"/>
    <mergeCell ref="H24:H25"/>
    <mergeCell ref="E34:E35"/>
    <mergeCell ref="G34:G35"/>
    <mergeCell ref="C4:C5"/>
    <mergeCell ref="G4:H4"/>
    <mergeCell ref="C19:C23"/>
    <mergeCell ref="G9:G16"/>
    <mergeCell ref="H9:H16"/>
    <mergeCell ref="C34:C35"/>
    <mergeCell ref="I4:Q5"/>
    <mergeCell ref="B7:C7"/>
    <mergeCell ref="O3:Q3"/>
    <mergeCell ref="F19:F23"/>
    <mergeCell ref="D4:D5"/>
    <mergeCell ref="E49:E52"/>
    <mergeCell ref="C54:C55"/>
    <mergeCell ref="D54:D55"/>
    <mergeCell ref="E54:E55"/>
    <mergeCell ref="C40:C44"/>
    <mergeCell ref="B26:C26"/>
    <mergeCell ref="D34:D35"/>
    <mergeCell ref="B36:C36"/>
    <mergeCell ref="D38:D39"/>
    <mergeCell ref="E38:E39"/>
    <mergeCell ref="M19:O19"/>
    <mergeCell ref="I28:J28"/>
    <mergeCell ref="C38:C39"/>
    <mergeCell ref="C24:C25"/>
    <mergeCell ref="D24:D25"/>
    <mergeCell ref="M24:O24"/>
    <mergeCell ref="A3:B3"/>
    <mergeCell ref="G49:G52"/>
    <mergeCell ref="F40:F41"/>
    <mergeCell ref="G40:G44"/>
    <mergeCell ref="F45:F46"/>
    <mergeCell ref="M89:O89"/>
    <mergeCell ref="N86:O86"/>
    <mergeCell ref="N81:O81"/>
    <mergeCell ref="H89:H92"/>
    <mergeCell ref="B85:C85"/>
    <mergeCell ref="F89:F92"/>
    <mergeCell ref="B80:C80"/>
    <mergeCell ref="C89:C92"/>
    <mergeCell ref="F66:F68"/>
    <mergeCell ref="G89:G92"/>
    <mergeCell ref="G66:G68"/>
    <mergeCell ref="D89:D92"/>
    <mergeCell ref="E89:E92"/>
    <mergeCell ref="F75:F76"/>
    <mergeCell ref="M75:O75"/>
    <mergeCell ref="C69:C71"/>
    <mergeCell ref="D69:D71"/>
    <mergeCell ref="E69:E71"/>
    <mergeCell ref="F69:F71"/>
    <mergeCell ref="M69:O69"/>
    <mergeCell ref="C72:C74"/>
    <mergeCell ref="D72:D74"/>
    <mergeCell ref="E72:E74"/>
    <mergeCell ref="F72:F74"/>
    <mergeCell ref="R47:U47"/>
    <mergeCell ref="H56:H63"/>
    <mergeCell ref="M66:O66"/>
    <mergeCell ref="H66:H68"/>
    <mergeCell ref="M49:O49"/>
    <mergeCell ref="H49:H52"/>
    <mergeCell ref="F54:F55"/>
    <mergeCell ref="G54:G55"/>
    <mergeCell ref="G56:G63"/>
    <mergeCell ref="H54:H55"/>
    <mergeCell ref="M54:O54"/>
    <mergeCell ref="G45:G48"/>
    <mergeCell ref="H45:H48"/>
    <mergeCell ref="M72:O72"/>
    <mergeCell ref="M40:O40"/>
    <mergeCell ref="M45:O45"/>
    <mergeCell ref="H40:H44"/>
    <mergeCell ref="C66:C68"/>
    <mergeCell ref="B64:C64"/>
    <mergeCell ref="C49:C52"/>
    <mergeCell ref="D49:D52"/>
    <mergeCell ref="D40:D44"/>
    <mergeCell ref="D56:D63"/>
    <mergeCell ref="C56:C63"/>
    <mergeCell ref="E40:E44"/>
    <mergeCell ref="C45:C48"/>
    <mergeCell ref="D45:D48"/>
    <mergeCell ref="E45:E48"/>
    <mergeCell ref="C75:C79"/>
    <mergeCell ref="D75:D79"/>
    <mergeCell ref="E75:E79"/>
    <mergeCell ref="G75:G79"/>
    <mergeCell ref="H75:H79"/>
    <mergeCell ref="G38:G39"/>
    <mergeCell ref="F56:F63"/>
    <mergeCell ref="D66:D68"/>
    <mergeCell ref="E66:E68"/>
    <mergeCell ref="G69:G71"/>
    <mergeCell ref="H69:H71"/>
    <mergeCell ref="H38:H39"/>
    <mergeCell ref="F38:F39"/>
    <mergeCell ref="E56:E63"/>
    <mergeCell ref="G72:G74"/>
    <mergeCell ref="H72:H74"/>
  </mergeCells>
  <phoneticPr fontId="6" type="noConversion"/>
  <printOptions horizontalCentered="1"/>
  <pageMargins left="0.27559055118110237" right="0.27559055118110237" top="0.59055118110236227" bottom="0.39370078740157483" header="0.39370078740157483" footer="0.19685039370078741"/>
  <pageSetup paperSize="9" scale="93" orientation="landscape" r:id="rId1"/>
  <headerFooter>
    <oddFooter>&amp;C&amp;"맑은 고딕,Regular"&amp;P</oddFooter>
  </headerFooter>
  <rowBreaks count="2" manualBreakCount="2">
    <brk id="34" max="17" man="1"/>
    <brk id="63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E315"/>
  <sheetViews>
    <sheetView view="pageBreakPreview" zoomScaleNormal="100" zoomScaleSheetLayoutView="100" workbookViewId="0">
      <pane ySplit="4" topLeftCell="A29" activePane="bottomLeft" state="frozen"/>
      <selection pane="bottomLeft" activeCell="P80" sqref="P80"/>
    </sheetView>
  </sheetViews>
  <sheetFormatPr defaultColWidth="9" defaultRowHeight="17.25"/>
  <cols>
    <col min="1" max="1" width="6.625" style="130" customWidth="1"/>
    <col min="2" max="2" width="6.625" style="107" customWidth="1"/>
    <col min="3" max="3" width="12.75" style="107" customWidth="1"/>
    <col min="4" max="4" width="13.125" style="130" customWidth="1"/>
    <col min="5" max="5" width="13.125" style="133" customWidth="1"/>
    <col min="6" max="6" width="10.625" style="133" customWidth="1"/>
    <col min="7" max="7" width="9.625" style="134" customWidth="1"/>
    <col min="8" max="8" width="28" style="135" customWidth="1"/>
    <col min="9" max="9" width="12.75" style="30" customWidth="1"/>
    <col min="10" max="10" width="3.125" style="29" customWidth="1"/>
    <col min="11" max="11" width="3.125" style="285" customWidth="1"/>
    <col min="12" max="12" width="4.25" style="285" customWidth="1"/>
    <col min="13" max="14" width="3.125" style="285" customWidth="1"/>
    <col min="15" max="15" width="14.375" style="30" customWidth="1"/>
    <col min="16" max="16" width="2.625" style="29" customWidth="1"/>
    <col min="17" max="27" width="12.5" style="5" hidden="1" customWidth="1"/>
    <col min="28" max="28" width="14.125" style="5" customWidth="1"/>
    <col min="29" max="29" width="13.625" style="6" bestFit="1" customWidth="1"/>
    <col min="30" max="30" width="13.125" style="136" customWidth="1"/>
    <col min="31" max="31" width="12.625" style="136" customWidth="1"/>
    <col min="32" max="32" width="12.625" style="5" customWidth="1"/>
    <col min="33" max="16384" width="9" style="5"/>
  </cols>
  <sheetData>
    <row r="1" spans="1:31" ht="20.25">
      <c r="A1" s="553" t="s">
        <v>255</v>
      </c>
      <c r="B1" s="553"/>
      <c r="AB1" s="5" t="s">
        <v>463</v>
      </c>
    </row>
    <row r="2" spans="1:31" ht="12.75" customHeight="1" thickBot="1">
      <c r="A2" s="554"/>
      <c r="B2" s="554"/>
      <c r="C2" s="7"/>
      <c r="D2" s="137"/>
      <c r="E2" s="138"/>
      <c r="F2" s="138"/>
      <c r="G2" s="139"/>
      <c r="H2" s="7" t="s">
        <v>156</v>
      </c>
      <c r="I2" s="137"/>
      <c r="J2" s="7"/>
      <c r="K2" s="7"/>
      <c r="L2" s="7"/>
      <c r="M2" s="7"/>
      <c r="N2" s="434" t="s">
        <v>24</v>
      </c>
      <c r="O2" s="434"/>
      <c r="P2" s="434"/>
    </row>
    <row r="3" spans="1:31" ht="17.25" customHeight="1">
      <c r="A3" s="444" t="s">
        <v>160</v>
      </c>
      <c r="B3" s="463" t="s">
        <v>121</v>
      </c>
      <c r="C3" s="548" t="s">
        <v>118</v>
      </c>
      <c r="D3" s="435" t="s">
        <v>454</v>
      </c>
      <c r="E3" s="511" t="s">
        <v>453</v>
      </c>
      <c r="F3" s="550" t="s">
        <v>356</v>
      </c>
      <c r="G3" s="550"/>
      <c r="H3" s="548" t="s">
        <v>410</v>
      </c>
      <c r="I3" s="548"/>
      <c r="J3" s="548"/>
      <c r="K3" s="548"/>
      <c r="L3" s="548"/>
      <c r="M3" s="548"/>
      <c r="N3" s="548"/>
      <c r="O3" s="548"/>
      <c r="P3" s="548"/>
    </row>
    <row r="4" spans="1:31" ht="20.25" customHeight="1" thickBot="1">
      <c r="A4" s="445"/>
      <c r="B4" s="465"/>
      <c r="C4" s="549"/>
      <c r="D4" s="436"/>
      <c r="E4" s="512"/>
      <c r="F4" s="140" t="s">
        <v>138</v>
      </c>
      <c r="G4" s="141" t="s">
        <v>167</v>
      </c>
      <c r="H4" s="549"/>
      <c r="I4" s="549"/>
      <c r="J4" s="549"/>
      <c r="K4" s="549"/>
      <c r="L4" s="549"/>
      <c r="M4" s="549"/>
      <c r="N4" s="549"/>
      <c r="O4" s="549"/>
      <c r="P4" s="549"/>
    </row>
    <row r="5" spans="1:31" ht="19.5" customHeight="1" thickBot="1">
      <c r="A5" s="468" t="s">
        <v>166</v>
      </c>
      <c r="B5" s="469"/>
      <c r="C5" s="470"/>
      <c r="D5" s="142">
        <f>SUM(D6,D77,D84,D201,D296,D293)</f>
        <v>10093534.819849599</v>
      </c>
      <c r="E5" s="274">
        <f>SUM(E6,E77,E84,E201,E296,E293)</f>
        <v>10258520.347669601</v>
      </c>
      <c r="F5" s="294">
        <f>+E5-D5-1</f>
        <v>164984.52782000229</v>
      </c>
      <c r="G5" s="143">
        <f>+F5/D5*100</f>
        <v>1.6345564835774813</v>
      </c>
      <c r="H5" s="144"/>
      <c r="I5" s="16"/>
      <c r="J5" s="17"/>
      <c r="K5" s="17"/>
      <c r="L5" s="16"/>
      <c r="M5" s="16"/>
      <c r="N5" s="145"/>
      <c r="O5" s="146">
        <f>SUM(O6,O77,O84,O201,O293,O296)</f>
        <v>10258520828.6696</v>
      </c>
      <c r="P5" s="147" t="s">
        <v>144</v>
      </c>
    </row>
    <row r="6" spans="1:31" ht="20.100000000000001" customHeight="1" thickTop="1" thickBot="1">
      <c r="A6" s="19" t="s">
        <v>128</v>
      </c>
      <c r="B6" s="555" t="s">
        <v>163</v>
      </c>
      <c r="C6" s="556"/>
      <c r="D6" s="148">
        <f>SUM(D7,D32,D46)</f>
        <v>1602621</v>
      </c>
      <c r="E6" s="149">
        <f>SUM(E7,E32,E46)</f>
        <v>1492566.1498099999</v>
      </c>
      <c r="F6" s="149">
        <f>+E6-D6</f>
        <v>-110054.85019000014</v>
      </c>
      <c r="G6" s="150">
        <f>+F6/D6*100</f>
        <v>-6.8671788395384903</v>
      </c>
      <c r="H6" s="151"/>
      <c r="I6" s="152"/>
      <c r="J6" s="153"/>
      <c r="K6" s="154"/>
      <c r="L6" s="154"/>
      <c r="M6" s="154"/>
      <c r="N6" s="154"/>
      <c r="O6" s="155">
        <f>SUM(O7,O32,O46)</f>
        <v>1492566149.8099999</v>
      </c>
      <c r="P6" s="156" t="s">
        <v>144</v>
      </c>
    </row>
    <row r="7" spans="1:31" ht="20.100000000000001" customHeight="1" thickTop="1" thickBot="1">
      <c r="A7" s="157"/>
      <c r="B7" s="333" t="s">
        <v>169</v>
      </c>
      <c r="C7" s="158" t="s">
        <v>164</v>
      </c>
      <c r="D7" s="159">
        <f>SUM(D8:D31)</f>
        <v>1177072</v>
      </c>
      <c r="E7" s="160">
        <f>SUM(E8:E31)</f>
        <v>1140787.74981</v>
      </c>
      <c r="F7" s="160">
        <f>+E7-D7</f>
        <v>-36284.25019000005</v>
      </c>
      <c r="G7" s="161">
        <f>+F7/D7*100</f>
        <v>-3.0825854484687469</v>
      </c>
      <c r="H7" s="162"/>
      <c r="I7" s="295"/>
      <c r="J7" s="305"/>
      <c r="K7" s="366"/>
      <c r="L7" s="366"/>
      <c r="M7" s="366"/>
      <c r="N7" s="366"/>
      <c r="O7" s="295">
        <f>SUM(O8,O13,O22,O24,O30)</f>
        <v>1140787749.8099999</v>
      </c>
      <c r="P7" s="83" t="s">
        <v>144</v>
      </c>
      <c r="Q7" s="163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31" ht="15.95" customHeight="1" thickTop="1" thickBot="1">
      <c r="A8" s="157"/>
      <c r="B8" s="327"/>
      <c r="C8" s="474" t="s">
        <v>154</v>
      </c>
      <c r="D8" s="513">
        <v>882853</v>
      </c>
      <c r="E8" s="480">
        <f>O8/1000</f>
        <v>870656.99993000005</v>
      </c>
      <c r="F8" s="480">
        <f>E8-D8</f>
        <v>-12196.000069999951</v>
      </c>
      <c r="G8" s="471">
        <f>+F8/D8*100</f>
        <v>-1.3814304385894312</v>
      </c>
      <c r="H8" s="41"/>
      <c r="I8" s="42"/>
      <c r="J8" s="86"/>
      <c r="K8" s="316"/>
      <c r="L8" s="316" t="s">
        <v>157</v>
      </c>
      <c r="M8" s="316"/>
      <c r="N8" s="316"/>
      <c r="O8" s="42">
        <f>SUM(O9:O12)</f>
        <v>870656999.93000007</v>
      </c>
      <c r="P8" s="37" t="s">
        <v>144</v>
      </c>
      <c r="Q8" s="6"/>
      <c r="R8" s="164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31" ht="15.95" customHeight="1">
      <c r="A9" s="157"/>
      <c r="B9" s="327"/>
      <c r="C9" s="475"/>
      <c r="D9" s="514"/>
      <c r="E9" s="481"/>
      <c r="F9" s="481"/>
      <c r="G9" s="472"/>
      <c r="H9" s="49" t="s">
        <v>171</v>
      </c>
      <c r="I9" s="295">
        <v>37580000</v>
      </c>
      <c r="J9" s="305" t="s">
        <v>144</v>
      </c>
      <c r="K9" s="296" t="s">
        <v>119</v>
      </c>
      <c r="L9" s="366">
        <v>12</v>
      </c>
      <c r="M9" s="366" t="s">
        <v>127</v>
      </c>
      <c r="N9" s="297" t="s">
        <v>134</v>
      </c>
      <c r="O9" s="566">
        <f>I9*L9</f>
        <v>450960000</v>
      </c>
      <c r="P9" s="47" t="s">
        <v>144</v>
      </c>
      <c r="Q9" s="6"/>
      <c r="R9" s="165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31" ht="15.95" customHeight="1">
      <c r="A10" s="157"/>
      <c r="B10" s="327"/>
      <c r="C10" s="475"/>
      <c r="D10" s="514"/>
      <c r="E10" s="481"/>
      <c r="F10" s="481"/>
      <c r="G10" s="472"/>
      <c r="H10" s="49" t="s">
        <v>288</v>
      </c>
      <c r="I10" s="295">
        <v>29744666.66</v>
      </c>
      <c r="J10" s="305" t="s">
        <v>144</v>
      </c>
      <c r="K10" s="296" t="s">
        <v>119</v>
      </c>
      <c r="L10" s="366">
        <v>4.5</v>
      </c>
      <c r="M10" s="366" t="s">
        <v>122</v>
      </c>
      <c r="N10" s="297" t="s">
        <v>134</v>
      </c>
      <c r="O10" s="295">
        <f>I10*L10</f>
        <v>133850999.97</v>
      </c>
      <c r="P10" s="47" t="s">
        <v>144</v>
      </c>
      <c r="Q10" s="6"/>
      <c r="R10" s="165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31" ht="15.95" customHeight="1">
      <c r="A11" s="157"/>
      <c r="B11" s="327"/>
      <c r="C11" s="475"/>
      <c r="D11" s="514"/>
      <c r="E11" s="481"/>
      <c r="F11" s="481"/>
      <c r="G11" s="472"/>
      <c r="H11" s="49" t="s">
        <v>186</v>
      </c>
      <c r="I11" s="295">
        <v>29428000</v>
      </c>
      <c r="J11" s="305" t="s">
        <v>144</v>
      </c>
      <c r="K11" s="296" t="s">
        <v>119</v>
      </c>
      <c r="L11" s="366">
        <v>2</v>
      </c>
      <c r="M11" s="366" t="s">
        <v>122</v>
      </c>
      <c r="N11" s="297" t="s">
        <v>134</v>
      </c>
      <c r="O11" s="295">
        <f>I11*L11</f>
        <v>58856000</v>
      </c>
      <c r="P11" s="47" t="s">
        <v>144</v>
      </c>
      <c r="Q11" s="6"/>
      <c r="R11" s="165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31" ht="15.95" customHeight="1">
      <c r="A12" s="157"/>
      <c r="B12" s="327"/>
      <c r="C12" s="476"/>
      <c r="D12" s="515"/>
      <c r="E12" s="482"/>
      <c r="F12" s="482"/>
      <c r="G12" s="473"/>
      <c r="H12" s="44" t="s">
        <v>177</v>
      </c>
      <c r="I12" s="295">
        <v>18915833.329999998</v>
      </c>
      <c r="J12" s="305" t="s">
        <v>144</v>
      </c>
      <c r="K12" s="296" t="s">
        <v>119</v>
      </c>
      <c r="L12" s="366">
        <v>12</v>
      </c>
      <c r="M12" s="366" t="s">
        <v>127</v>
      </c>
      <c r="N12" s="297" t="s">
        <v>134</v>
      </c>
      <c r="O12" s="295">
        <f>I12*L12</f>
        <v>226989999.95999998</v>
      </c>
      <c r="P12" s="47" t="s">
        <v>144</v>
      </c>
      <c r="Q12" s="6"/>
      <c r="R12" s="165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31" s="29" customFormat="1" ht="15.95" customHeight="1">
      <c r="A13" s="38"/>
      <c r="B13" s="327"/>
      <c r="C13" s="474" t="s">
        <v>151</v>
      </c>
      <c r="D13" s="477">
        <v>112283</v>
      </c>
      <c r="E13" s="480">
        <f>+O13/1000</f>
        <v>109609.99987999999</v>
      </c>
      <c r="F13" s="480">
        <f>+E13-D13</f>
        <v>-2673.0001200000115</v>
      </c>
      <c r="G13" s="486">
        <f>+F13/D13*100</f>
        <v>-2.380592004132426</v>
      </c>
      <c r="H13" s="41"/>
      <c r="I13" s="42"/>
      <c r="J13" s="86"/>
      <c r="K13" s="316"/>
      <c r="L13" s="409" t="s">
        <v>157</v>
      </c>
      <c r="M13" s="409"/>
      <c r="N13" s="409"/>
      <c r="O13" s="42">
        <f>SUM(O14:O21)</f>
        <v>109609999.88</v>
      </c>
      <c r="P13" s="37" t="s">
        <v>144</v>
      </c>
      <c r="AC13" s="6"/>
      <c r="AD13" s="136"/>
      <c r="AE13" s="136"/>
    </row>
    <row r="14" spans="1:31" s="29" customFormat="1" ht="15.95" customHeight="1">
      <c r="A14" s="38"/>
      <c r="B14" s="327"/>
      <c r="C14" s="475"/>
      <c r="D14" s="478"/>
      <c r="E14" s="481"/>
      <c r="F14" s="481"/>
      <c r="G14" s="487"/>
      <c r="H14" s="49" t="s">
        <v>155</v>
      </c>
      <c r="I14" s="295">
        <v>2941000</v>
      </c>
      <c r="J14" s="305" t="s">
        <v>144</v>
      </c>
      <c r="K14" s="296" t="s">
        <v>119</v>
      </c>
      <c r="L14" s="366">
        <v>12</v>
      </c>
      <c r="M14" s="366" t="s">
        <v>127</v>
      </c>
      <c r="N14" s="297" t="s">
        <v>134</v>
      </c>
      <c r="O14" s="295">
        <f>(I14*L14)</f>
        <v>35292000</v>
      </c>
      <c r="P14" s="47" t="s">
        <v>144</v>
      </c>
      <c r="AC14" s="6"/>
      <c r="AD14" s="136"/>
      <c r="AE14" s="136"/>
    </row>
    <row r="15" spans="1:31" s="29" customFormat="1" ht="15.95" customHeight="1">
      <c r="A15" s="38"/>
      <c r="B15" s="327"/>
      <c r="C15" s="475"/>
      <c r="D15" s="478"/>
      <c r="E15" s="481"/>
      <c r="F15" s="481"/>
      <c r="G15" s="487"/>
      <c r="H15" s="49" t="s">
        <v>137</v>
      </c>
      <c r="I15" s="295">
        <v>688333.33</v>
      </c>
      <c r="J15" s="305" t="s">
        <v>144</v>
      </c>
      <c r="K15" s="296" t="s">
        <v>119</v>
      </c>
      <c r="L15" s="366">
        <v>12</v>
      </c>
      <c r="M15" s="366" t="s">
        <v>127</v>
      </c>
      <c r="N15" s="297" t="s">
        <v>134</v>
      </c>
      <c r="O15" s="295">
        <f t="shared" ref="O15:O21" si="0">(I15*L15)</f>
        <v>8259999.959999999</v>
      </c>
      <c r="P15" s="47" t="s">
        <v>144</v>
      </c>
      <c r="AC15" s="6"/>
      <c r="AD15" s="136"/>
      <c r="AE15" s="136"/>
    </row>
    <row r="16" spans="1:31" s="29" customFormat="1" ht="15.95" customHeight="1">
      <c r="A16" s="38"/>
      <c r="B16" s="327"/>
      <c r="C16" s="475"/>
      <c r="D16" s="478"/>
      <c r="E16" s="481"/>
      <c r="F16" s="481"/>
      <c r="G16" s="487"/>
      <c r="H16" s="49" t="s">
        <v>165</v>
      </c>
      <c r="I16" s="295">
        <v>1410000</v>
      </c>
      <c r="J16" s="305" t="s">
        <v>144</v>
      </c>
      <c r="K16" s="296" t="s">
        <v>119</v>
      </c>
      <c r="L16" s="366">
        <v>12</v>
      </c>
      <c r="M16" s="366" t="s">
        <v>127</v>
      </c>
      <c r="N16" s="297" t="s">
        <v>134</v>
      </c>
      <c r="O16" s="295">
        <f t="shared" si="0"/>
        <v>16920000</v>
      </c>
      <c r="P16" s="47" t="s">
        <v>144</v>
      </c>
      <c r="AC16" s="6"/>
      <c r="AD16" s="136"/>
      <c r="AE16" s="136"/>
    </row>
    <row r="17" spans="1:31" s="29" customFormat="1" ht="15.95" customHeight="1">
      <c r="A17" s="38"/>
      <c r="B17" s="327"/>
      <c r="C17" s="475"/>
      <c r="D17" s="478"/>
      <c r="E17" s="481"/>
      <c r="F17" s="481"/>
      <c r="G17" s="487"/>
      <c r="H17" s="49" t="s">
        <v>135</v>
      </c>
      <c r="I17" s="295">
        <v>1076666.6599999999</v>
      </c>
      <c r="J17" s="305" t="s">
        <v>144</v>
      </c>
      <c r="K17" s="296" t="s">
        <v>119</v>
      </c>
      <c r="L17" s="366">
        <v>12</v>
      </c>
      <c r="M17" s="366" t="s">
        <v>127</v>
      </c>
      <c r="N17" s="297" t="s">
        <v>134</v>
      </c>
      <c r="O17" s="295">
        <f t="shared" si="0"/>
        <v>12919999.919999998</v>
      </c>
      <c r="P17" s="47" t="s">
        <v>144</v>
      </c>
      <c r="AC17" s="6"/>
      <c r="AD17" s="136"/>
      <c r="AE17" s="136"/>
    </row>
    <row r="18" spans="1:31" s="29" customFormat="1" ht="15.95" customHeight="1">
      <c r="A18" s="38"/>
      <c r="B18" s="327"/>
      <c r="C18" s="475"/>
      <c r="D18" s="478"/>
      <c r="E18" s="481"/>
      <c r="F18" s="481"/>
      <c r="G18" s="487"/>
      <c r="H18" s="49" t="s">
        <v>159</v>
      </c>
      <c r="I18" s="295">
        <v>1615000</v>
      </c>
      <c r="J18" s="305" t="s">
        <v>144</v>
      </c>
      <c r="K18" s="296" t="s">
        <v>119</v>
      </c>
      <c r="L18" s="366">
        <v>12</v>
      </c>
      <c r="M18" s="366" t="s">
        <v>127</v>
      </c>
      <c r="N18" s="297" t="s">
        <v>134</v>
      </c>
      <c r="O18" s="295">
        <f t="shared" si="0"/>
        <v>19380000</v>
      </c>
      <c r="P18" s="47" t="s">
        <v>144</v>
      </c>
      <c r="AC18" s="6"/>
      <c r="AD18" s="136"/>
      <c r="AE18" s="136"/>
    </row>
    <row r="19" spans="1:31" s="29" customFormat="1" ht="15.95" customHeight="1">
      <c r="A19" s="38"/>
      <c r="B19" s="327"/>
      <c r="C19" s="475"/>
      <c r="D19" s="478"/>
      <c r="E19" s="481"/>
      <c r="F19" s="481"/>
      <c r="G19" s="487"/>
      <c r="H19" s="49" t="s">
        <v>217</v>
      </c>
      <c r="I19" s="295">
        <v>100000</v>
      </c>
      <c r="J19" s="305" t="s">
        <v>144</v>
      </c>
      <c r="K19" s="296" t="s">
        <v>119</v>
      </c>
      <c r="L19" s="366">
        <v>12</v>
      </c>
      <c r="M19" s="366" t="s">
        <v>127</v>
      </c>
      <c r="N19" s="297" t="s">
        <v>134</v>
      </c>
      <c r="O19" s="295">
        <f t="shared" si="0"/>
        <v>1200000</v>
      </c>
      <c r="P19" s="47" t="s">
        <v>144</v>
      </c>
      <c r="AC19" s="6"/>
      <c r="AD19" s="136"/>
      <c r="AE19" s="136"/>
    </row>
    <row r="20" spans="1:31" s="29" customFormat="1" ht="15.95" customHeight="1">
      <c r="A20" s="38"/>
      <c r="B20" s="327"/>
      <c r="C20" s="475"/>
      <c r="D20" s="478"/>
      <c r="E20" s="481"/>
      <c r="F20" s="481"/>
      <c r="G20" s="487"/>
      <c r="H20" s="306" t="s">
        <v>289</v>
      </c>
      <c r="I20" s="295">
        <v>783800</v>
      </c>
      <c r="J20" s="305" t="s">
        <v>144</v>
      </c>
      <c r="K20" s="296" t="s">
        <v>119</v>
      </c>
      <c r="L20" s="366">
        <v>10</v>
      </c>
      <c r="M20" s="366" t="s">
        <v>127</v>
      </c>
      <c r="N20" s="297" t="s">
        <v>134</v>
      </c>
      <c r="O20" s="295">
        <f>(I20*L20)</f>
        <v>7838000</v>
      </c>
      <c r="P20" s="47" t="s">
        <v>144</v>
      </c>
      <c r="AC20" s="6"/>
      <c r="AD20" s="136"/>
      <c r="AE20" s="136"/>
    </row>
    <row r="21" spans="1:31" s="29" customFormat="1" ht="15.95" customHeight="1">
      <c r="A21" s="38"/>
      <c r="B21" s="327"/>
      <c r="C21" s="475"/>
      <c r="D21" s="478"/>
      <c r="E21" s="481"/>
      <c r="F21" s="481"/>
      <c r="G21" s="487"/>
      <c r="H21" s="340" t="s">
        <v>87</v>
      </c>
      <c r="I21" s="295">
        <v>3900000</v>
      </c>
      <c r="J21" s="305" t="s">
        <v>144</v>
      </c>
      <c r="K21" s="296" t="s">
        <v>119</v>
      </c>
      <c r="L21" s="366">
        <v>2</v>
      </c>
      <c r="M21" s="366" t="s">
        <v>122</v>
      </c>
      <c r="N21" s="297" t="s">
        <v>134</v>
      </c>
      <c r="O21" s="295">
        <f t="shared" si="0"/>
        <v>7800000</v>
      </c>
      <c r="P21" s="47" t="s">
        <v>144</v>
      </c>
      <c r="AC21" s="6"/>
      <c r="AD21" s="136"/>
      <c r="AE21" s="136"/>
    </row>
    <row r="22" spans="1:31" s="29" customFormat="1" ht="15.95" customHeight="1">
      <c r="A22" s="38"/>
      <c r="B22" s="327"/>
      <c r="C22" s="474" t="s">
        <v>231</v>
      </c>
      <c r="D22" s="477">
        <v>79165</v>
      </c>
      <c r="E22" s="480">
        <f>(O22/1000)</f>
        <v>62509.75</v>
      </c>
      <c r="F22" s="480">
        <f>E22-D22</f>
        <v>-16655.25</v>
      </c>
      <c r="G22" s="486">
        <f t="shared" ref="G22:G30" si="1">+F22/D22*100</f>
        <v>-21.038653445335694</v>
      </c>
      <c r="H22" s="166"/>
      <c r="I22" s="42"/>
      <c r="J22" s="86"/>
      <c r="K22" s="86"/>
      <c r="L22" s="409" t="s">
        <v>157</v>
      </c>
      <c r="M22" s="409"/>
      <c r="N22" s="409"/>
      <c r="O22" s="42">
        <f>SUM(O23:O23)</f>
        <v>62509750</v>
      </c>
      <c r="P22" s="37" t="s">
        <v>144</v>
      </c>
      <c r="AC22" s="6"/>
      <c r="AD22" s="136"/>
      <c r="AE22" s="136"/>
    </row>
    <row r="23" spans="1:31" s="29" customFormat="1" ht="15.95" customHeight="1">
      <c r="A23" s="38"/>
      <c r="B23" s="327"/>
      <c r="C23" s="476"/>
      <c r="D23" s="479"/>
      <c r="E23" s="482"/>
      <c r="F23" s="482">
        <f t="shared" ref="F23:F30" si="2">+E23-D23</f>
        <v>0</v>
      </c>
      <c r="G23" s="488" t="e">
        <f t="shared" si="1"/>
        <v>#DIV/0!</v>
      </c>
      <c r="H23" s="49" t="s">
        <v>231</v>
      </c>
      <c r="I23" s="566">
        <f>SUM(O8,O13,O75)-O12-4000000-11760000</f>
        <v>750116999.85000014</v>
      </c>
      <c r="J23" s="567" t="s">
        <v>144</v>
      </c>
      <c r="K23" s="366" t="s">
        <v>146</v>
      </c>
      <c r="L23" s="366">
        <v>12</v>
      </c>
      <c r="M23" s="366"/>
      <c r="N23" s="297" t="s">
        <v>134</v>
      </c>
      <c r="O23" s="295">
        <f>ROUND(I23/12,-1)</f>
        <v>62509750</v>
      </c>
      <c r="P23" s="47" t="s">
        <v>144</v>
      </c>
      <c r="AC23" s="6"/>
      <c r="AD23" s="136"/>
      <c r="AE23" s="136"/>
    </row>
    <row r="24" spans="1:31" s="29" customFormat="1" ht="15.95" customHeight="1">
      <c r="A24" s="38"/>
      <c r="B24" s="327"/>
      <c r="C24" s="560" t="s">
        <v>40</v>
      </c>
      <c r="D24" s="521">
        <v>102371</v>
      </c>
      <c r="E24" s="500">
        <f>+O24/1000</f>
        <v>97611</v>
      </c>
      <c r="F24" s="500">
        <f t="shared" si="2"/>
        <v>-4760</v>
      </c>
      <c r="G24" s="501">
        <f t="shared" si="1"/>
        <v>-4.6497543249553095</v>
      </c>
      <c r="H24" s="166"/>
      <c r="I24" s="42"/>
      <c r="J24" s="86"/>
      <c r="K24" s="316"/>
      <c r="L24" s="409" t="s">
        <v>157</v>
      </c>
      <c r="M24" s="409"/>
      <c r="N24" s="409"/>
      <c r="O24" s="42">
        <f>SUM(O25:O29)</f>
        <v>97611000</v>
      </c>
      <c r="P24" s="37" t="s">
        <v>144</v>
      </c>
      <c r="AB24" s="29" t="s">
        <v>20</v>
      </c>
      <c r="AC24" s="6"/>
      <c r="AD24" s="136"/>
      <c r="AE24" s="136"/>
    </row>
    <row r="25" spans="1:31" s="29" customFormat="1" ht="15.95" customHeight="1">
      <c r="A25" s="38"/>
      <c r="B25" s="327"/>
      <c r="C25" s="560"/>
      <c r="D25" s="521"/>
      <c r="E25" s="500"/>
      <c r="F25" s="500">
        <f t="shared" si="2"/>
        <v>0</v>
      </c>
      <c r="G25" s="501" t="e">
        <f t="shared" si="1"/>
        <v>#DIV/0!</v>
      </c>
      <c r="H25" s="340" t="s">
        <v>193</v>
      </c>
      <c r="I25" s="295">
        <f>SUM(O8,O13,O75)-O18-46528000-33400000</f>
        <v>893558999.81000006</v>
      </c>
      <c r="J25" s="305" t="s">
        <v>144</v>
      </c>
      <c r="K25" s="296" t="s">
        <v>119</v>
      </c>
      <c r="L25" s="568">
        <v>4.4999999999999998E-2</v>
      </c>
      <c r="M25" s="568"/>
      <c r="N25" s="297" t="s">
        <v>134</v>
      </c>
      <c r="O25" s="295">
        <f>ROUNDUP(SUM(I25*L25),-3)</f>
        <v>40211000</v>
      </c>
      <c r="P25" s="47" t="s">
        <v>144</v>
      </c>
      <c r="AB25" s="167">
        <f>O12*4.5%</f>
        <v>10214549.998199999</v>
      </c>
      <c r="AC25" s="30"/>
      <c r="AD25" s="136"/>
      <c r="AE25" s="136"/>
    </row>
    <row r="26" spans="1:31" s="29" customFormat="1" ht="15.95" customHeight="1">
      <c r="A26" s="38"/>
      <c r="B26" s="327"/>
      <c r="C26" s="560"/>
      <c r="D26" s="521"/>
      <c r="E26" s="500"/>
      <c r="F26" s="500">
        <f t="shared" si="2"/>
        <v>0</v>
      </c>
      <c r="G26" s="501" t="e">
        <f t="shared" si="1"/>
        <v>#DIV/0!</v>
      </c>
      <c r="H26" s="340" t="s">
        <v>237</v>
      </c>
      <c r="I26" s="295">
        <f>SUM(O8,O13,O75)</f>
        <v>992866999.81000006</v>
      </c>
      <c r="J26" s="305" t="s">
        <v>144</v>
      </c>
      <c r="K26" s="296" t="s">
        <v>119</v>
      </c>
      <c r="L26" s="499">
        <v>3.5450000000000002E-2</v>
      </c>
      <c r="M26" s="499"/>
      <c r="N26" s="366" t="s">
        <v>134</v>
      </c>
      <c r="O26" s="295">
        <f>ROUNDUP(SUM(I26*L26),-3)</f>
        <v>35198000</v>
      </c>
      <c r="P26" s="47" t="s">
        <v>144</v>
      </c>
      <c r="AB26" s="168">
        <f>O12*L26</f>
        <v>8046795.4985819999</v>
      </c>
      <c r="AC26" s="30" t="s">
        <v>170</v>
      </c>
      <c r="AD26" s="136"/>
      <c r="AE26" s="136"/>
    </row>
    <row r="27" spans="1:31" s="29" customFormat="1" ht="15.95" customHeight="1">
      <c r="A27" s="38"/>
      <c r="B27" s="327"/>
      <c r="C27" s="560"/>
      <c r="D27" s="521"/>
      <c r="E27" s="500"/>
      <c r="F27" s="500">
        <f t="shared" si="2"/>
        <v>0</v>
      </c>
      <c r="G27" s="501" t="e">
        <f t="shared" si="1"/>
        <v>#DIV/0!</v>
      </c>
      <c r="H27" s="340" t="s">
        <v>239</v>
      </c>
      <c r="I27" s="295">
        <f>+O26</f>
        <v>35198000</v>
      </c>
      <c r="J27" s="305" t="s">
        <v>144</v>
      </c>
      <c r="K27" s="296" t="s">
        <v>119</v>
      </c>
      <c r="L27" s="499">
        <v>0.12809999999999999</v>
      </c>
      <c r="M27" s="499"/>
      <c r="N27" s="366" t="s">
        <v>134</v>
      </c>
      <c r="O27" s="295">
        <f>ROUNDUP(SUM(I27*L27),-3)</f>
        <v>4509000</v>
      </c>
      <c r="P27" s="47" t="s">
        <v>144</v>
      </c>
      <c r="AB27" s="168">
        <f>AB26*12.81%</f>
        <v>1030794.5033683542</v>
      </c>
      <c r="AC27" s="30"/>
      <c r="AD27" s="136"/>
      <c r="AE27" s="136"/>
    </row>
    <row r="28" spans="1:31" s="29" customFormat="1" ht="15.95" customHeight="1">
      <c r="A28" s="38"/>
      <c r="B28" s="327"/>
      <c r="C28" s="560"/>
      <c r="D28" s="521"/>
      <c r="E28" s="500"/>
      <c r="F28" s="500">
        <f t="shared" si="2"/>
        <v>0</v>
      </c>
      <c r="G28" s="501" t="e">
        <f t="shared" si="1"/>
        <v>#DIV/0!</v>
      </c>
      <c r="H28" s="340" t="s">
        <v>230</v>
      </c>
      <c r="I28" s="295">
        <f>SUM(O8,O75,O13)-O12</f>
        <v>765876999.85000014</v>
      </c>
      <c r="J28" s="305" t="s">
        <v>144</v>
      </c>
      <c r="K28" s="296" t="s">
        <v>119</v>
      </c>
      <c r="L28" s="499">
        <v>1.55E-2</v>
      </c>
      <c r="M28" s="499"/>
      <c r="N28" s="366" t="s">
        <v>134</v>
      </c>
      <c r="O28" s="295">
        <f>ROUNDUP(SUM(I28*L28),-3)</f>
        <v>11872000</v>
      </c>
      <c r="P28" s="47" t="s">
        <v>144</v>
      </c>
      <c r="AB28" s="167">
        <f>SUM(AB25:AB27)</f>
        <v>19292140.000150353</v>
      </c>
      <c r="AC28" s="30"/>
      <c r="AD28" s="136"/>
      <c r="AE28" s="136"/>
    </row>
    <row r="29" spans="1:31" s="29" customFormat="1" ht="15.95" customHeight="1">
      <c r="A29" s="38"/>
      <c r="B29" s="327"/>
      <c r="C29" s="560"/>
      <c r="D29" s="521"/>
      <c r="E29" s="500"/>
      <c r="F29" s="500">
        <f t="shared" si="2"/>
        <v>0</v>
      </c>
      <c r="G29" s="501" t="e">
        <f t="shared" si="1"/>
        <v>#DIV/0!</v>
      </c>
      <c r="H29" s="169" t="s">
        <v>203</v>
      </c>
      <c r="I29" s="50">
        <f>I28</f>
        <v>765876999.85000014</v>
      </c>
      <c r="J29" s="170" t="s">
        <v>144</v>
      </c>
      <c r="K29" s="69" t="s">
        <v>119</v>
      </c>
      <c r="L29" s="498">
        <v>7.6E-3</v>
      </c>
      <c r="M29" s="498"/>
      <c r="N29" s="365" t="s">
        <v>134</v>
      </c>
      <c r="O29" s="295">
        <f>ROUNDUP(SUM(I29*L29),-3)</f>
        <v>5821000</v>
      </c>
      <c r="P29" s="71" t="s">
        <v>144</v>
      </c>
      <c r="AC29" s="30"/>
      <c r="AD29" s="136"/>
      <c r="AE29" s="136"/>
    </row>
    <row r="30" spans="1:31" s="29" customFormat="1" ht="15.95" customHeight="1">
      <c r="A30" s="38" t="s">
        <v>156</v>
      </c>
      <c r="B30" s="327"/>
      <c r="C30" s="474" t="s">
        <v>307</v>
      </c>
      <c r="D30" s="477">
        <v>400</v>
      </c>
      <c r="E30" s="480">
        <f>+O30/1000</f>
        <v>400</v>
      </c>
      <c r="F30" s="480">
        <f t="shared" si="2"/>
        <v>0</v>
      </c>
      <c r="G30" s="486">
        <f t="shared" si="1"/>
        <v>0</v>
      </c>
      <c r="H30" s="166"/>
      <c r="I30" s="42"/>
      <c r="J30" s="86"/>
      <c r="K30" s="316"/>
      <c r="L30" s="316" t="s">
        <v>157</v>
      </c>
      <c r="M30" s="316"/>
      <c r="N30" s="316"/>
      <c r="O30" s="42">
        <f>SUM(O31:O31)</f>
        <v>400000</v>
      </c>
      <c r="P30" s="37" t="s">
        <v>144</v>
      </c>
      <c r="AC30" s="30"/>
      <c r="AD30" s="136"/>
      <c r="AE30" s="136"/>
    </row>
    <row r="31" spans="1:31" s="29" customFormat="1" ht="15.95" customHeight="1">
      <c r="A31" s="38"/>
      <c r="B31" s="328"/>
      <c r="C31" s="476"/>
      <c r="D31" s="479"/>
      <c r="E31" s="482"/>
      <c r="F31" s="482"/>
      <c r="G31" s="488"/>
      <c r="H31" s="189" t="s">
        <v>423</v>
      </c>
      <c r="I31" s="50">
        <v>200000</v>
      </c>
      <c r="J31" s="170" t="s">
        <v>144</v>
      </c>
      <c r="K31" s="69" t="s">
        <v>119</v>
      </c>
      <c r="L31" s="365">
        <v>2</v>
      </c>
      <c r="M31" s="365" t="s">
        <v>122</v>
      </c>
      <c r="N31" s="70" t="s">
        <v>134</v>
      </c>
      <c r="O31" s="50">
        <f>+I31*L31</f>
        <v>400000</v>
      </c>
      <c r="P31" s="71" t="s">
        <v>144</v>
      </c>
      <c r="AC31" s="30"/>
      <c r="AD31" s="136"/>
      <c r="AE31" s="136"/>
    </row>
    <row r="32" spans="1:31" s="29" customFormat="1" ht="20.100000000000001" customHeight="1">
      <c r="A32" s="19" t="s">
        <v>128</v>
      </c>
      <c r="B32" s="276" t="s">
        <v>133</v>
      </c>
      <c r="C32" s="277" t="s">
        <v>164</v>
      </c>
      <c r="D32" s="278">
        <f>SUM(D33,D38,D40)</f>
        <v>19160</v>
      </c>
      <c r="E32" s="279">
        <f>SUM(E33:E45)</f>
        <v>19069.2</v>
      </c>
      <c r="F32" s="279">
        <f>+E32-D32</f>
        <v>-90.799999999999272</v>
      </c>
      <c r="G32" s="280">
        <f>+F32/D32*100</f>
        <v>-0.47390396659707346</v>
      </c>
      <c r="H32" s="281"/>
      <c r="I32" s="42"/>
      <c r="J32" s="86"/>
      <c r="K32" s="316"/>
      <c r="L32" s="316"/>
      <c r="M32" s="316"/>
      <c r="N32" s="316"/>
      <c r="O32" s="42">
        <f>SUM(O33,O38,O40)</f>
        <v>19069200</v>
      </c>
      <c r="P32" s="37" t="s">
        <v>144</v>
      </c>
      <c r="AC32" s="30"/>
      <c r="AD32" s="136"/>
      <c r="AE32" s="136"/>
    </row>
    <row r="33" spans="1:31" s="29" customFormat="1" ht="15.95" customHeight="1">
      <c r="A33" s="38"/>
      <c r="B33" s="333" t="s">
        <v>139</v>
      </c>
      <c r="C33" s="474" t="s">
        <v>335</v>
      </c>
      <c r="D33" s="477">
        <v>2900</v>
      </c>
      <c r="E33" s="480">
        <f>+O33/1000</f>
        <v>2900</v>
      </c>
      <c r="F33" s="480">
        <f>+E33-D33</f>
        <v>0</v>
      </c>
      <c r="G33" s="471">
        <f>+F33/D33*100</f>
        <v>0</v>
      </c>
      <c r="H33" s="173"/>
      <c r="I33" s="42"/>
      <c r="J33" s="86"/>
      <c r="K33" s="316"/>
      <c r="L33" s="409" t="s">
        <v>157</v>
      </c>
      <c r="M33" s="409"/>
      <c r="N33" s="409"/>
      <c r="O33" s="42">
        <f>SUM(O34:O37)</f>
        <v>2900000</v>
      </c>
      <c r="P33" s="37" t="s">
        <v>144</v>
      </c>
      <c r="AC33" s="30"/>
      <c r="AD33" s="136"/>
      <c r="AE33" s="136"/>
    </row>
    <row r="34" spans="1:31" s="29" customFormat="1" ht="15.95" customHeight="1">
      <c r="A34" s="38"/>
      <c r="B34" s="327"/>
      <c r="C34" s="475"/>
      <c r="D34" s="478"/>
      <c r="E34" s="481"/>
      <c r="F34" s="481"/>
      <c r="G34" s="472"/>
      <c r="H34" s="306" t="s">
        <v>327</v>
      </c>
      <c r="I34" s="295">
        <v>70000</v>
      </c>
      <c r="J34" s="305" t="s">
        <v>144</v>
      </c>
      <c r="K34" s="296" t="s">
        <v>119</v>
      </c>
      <c r="L34" s="366">
        <v>10</v>
      </c>
      <c r="M34" s="366" t="s">
        <v>122</v>
      </c>
      <c r="N34" s="297" t="s">
        <v>134</v>
      </c>
      <c r="O34" s="295">
        <f>SUM(I34*L34)</f>
        <v>700000</v>
      </c>
      <c r="P34" s="47" t="s">
        <v>144</v>
      </c>
      <c r="AC34" s="30"/>
      <c r="AD34" s="136"/>
      <c r="AE34" s="136"/>
    </row>
    <row r="35" spans="1:31" s="29" customFormat="1" ht="15.95" customHeight="1">
      <c r="A35" s="38"/>
      <c r="B35" s="327"/>
      <c r="C35" s="475"/>
      <c r="D35" s="478"/>
      <c r="E35" s="481"/>
      <c r="F35" s="481"/>
      <c r="G35" s="472"/>
      <c r="H35" s="340" t="s">
        <v>192</v>
      </c>
      <c r="I35" s="295">
        <v>20000</v>
      </c>
      <c r="J35" s="305" t="s">
        <v>144</v>
      </c>
      <c r="K35" s="296" t="s">
        <v>119</v>
      </c>
      <c r="L35" s="366">
        <v>5</v>
      </c>
      <c r="M35" s="366" t="s">
        <v>122</v>
      </c>
      <c r="N35" s="297" t="s">
        <v>134</v>
      </c>
      <c r="O35" s="295">
        <f>SUM(I35*L35)</f>
        <v>100000</v>
      </c>
      <c r="P35" s="47" t="s">
        <v>144</v>
      </c>
      <c r="AC35" s="30"/>
      <c r="AD35" s="136"/>
      <c r="AE35" s="136"/>
    </row>
    <row r="36" spans="1:31" s="29" customFormat="1" ht="15.95" customHeight="1">
      <c r="A36" s="174"/>
      <c r="B36" s="327"/>
      <c r="C36" s="475"/>
      <c r="D36" s="478"/>
      <c r="E36" s="481"/>
      <c r="F36" s="481"/>
      <c r="G36" s="472"/>
      <c r="H36" s="340" t="s">
        <v>438</v>
      </c>
      <c r="I36" s="295">
        <v>100000</v>
      </c>
      <c r="J36" s="305" t="s">
        <v>144</v>
      </c>
      <c r="K36" s="296" t="s">
        <v>119</v>
      </c>
      <c r="L36" s="366">
        <v>15</v>
      </c>
      <c r="M36" s="366" t="s">
        <v>122</v>
      </c>
      <c r="N36" s="297" t="s">
        <v>134</v>
      </c>
      <c r="O36" s="295">
        <f>SUM(I36*L36)</f>
        <v>1500000</v>
      </c>
      <c r="P36" s="47" t="s">
        <v>144</v>
      </c>
      <c r="AC36" s="30"/>
      <c r="AD36" s="136"/>
      <c r="AE36" s="136"/>
    </row>
    <row r="37" spans="1:31" s="29" customFormat="1" ht="15.95" customHeight="1">
      <c r="A37" s="174"/>
      <c r="B37" s="327"/>
      <c r="C37" s="476"/>
      <c r="D37" s="479"/>
      <c r="E37" s="482"/>
      <c r="F37" s="482"/>
      <c r="G37" s="473"/>
      <c r="H37" s="169" t="s">
        <v>421</v>
      </c>
      <c r="I37" s="50">
        <v>300000</v>
      </c>
      <c r="J37" s="170" t="s">
        <v>144</v>
      </c>
      <c r="K37" s="69" t="s">
        <v>119</v>
      </c>
      <c r="L37" s="365">
        <v>2</v>
      </c>
      <c r="M37" s="365" t="s">
        <v>122</v>
      </c>
      <c r="N37" s="70" t="s">
        <v>134</v>
      </c>
      <c r="O37" s="50">
        <f>+I37*L37</f>
        <v>600000</v>
      </c>
      <c r="P37" s="71" t="s">
        <v>144</v>
      </c>
      <c r="AC37" s="30"/>
      <c r="AD37" s="136"/>
      <c r="AE37" s="136"/>
    </row>
    <row r="38" spans="1:31" s="29" customFormat="1" ht="15.95" customHeight="1">
      <c r="A38" s="175"/>
      <c r="B38" s="333"/>
      <c r="C38" s="474" t="s">
        <v>320</v>
      </c>
      <c r="D38" s="477">
        <v>1800</v>
      </c>
      <c r="E38" s="480">
        <f>O38/1000</f>
        <v>960</v>
      </c>
      <c r="F38" s="480">
        <f>E38-D38</f>
        <v>-840</v>
      </c>
      <c r="G38" s="486">
        <f>F38/D38*100</f>
        <v>-46.666666666666664</v>
      </c>
      <c r="H38" s="176"/>
      <c r="I38" s="42"/>
      <c r="J38" s="86"/>
      <c r="K38" s="316"/>
      <c r="L38" s="409" t="s">
        <v>157</v>
      </c>
      <c r="M38" s="409"/>
      <c r="N38" s="409"/>
      <c r="O38" s="42">
        <f>SUM(O39:O39)</f>
        <v>960000</v>
      </c>
      <c r="P38" s="37" t="s">
        <v>144</v>
      </c>
      <c r="AC38" s="30"/>
      <c r="AD38" s="136"/>
      <c r="AE38" s="136"/>
    </row>
    <row r="39" spans="1:31" s="29" customFormat="1" ht="15.95" customHeight="1">
      <c r="A39" s="38"/>
      <c r="B39" s="333"/>
      <c r="C39" s="475"/>
      <c r="D39" s="478"/>
      <c r="E39" s="481"/>
      <c r="F39" s="481"/>
      <c r="G39" s="487"/>
      <c r="H39" s="306" t="s">
        <v>441</v>
      </c>
      <c r="I39" s="295">
        <v>240000</v>
      </c>
      <c r="J39" s="305" t="s">
        <v>144</v>
      </c>
      <c r="K39" s="296" t="s">
        <v>119</v>
      </c>
      <c r="L39" s="366">
        <v>4</v>
      </c>
      <c r="M39" s="366" t="s">
        <v>122</v>
      </c>
      <c r="N39" s="297" t="s">
        <v>134</v>
      </c>
      <c r="O39" s="295">
        <f>SUM(I39*L39)</f>
        <v>960000</v>
      </c>
      <c r="P39" s="47" t="s">
        <v>144</v>
      </c>
      <c r="AC39" s="30"/>
      <c r="AD39" s="136"/>
      <c r="AE39" s="136"/>
    </row>
    <row r="40" spans="1:31" s="29" customFormat="1" ht="15.95" customHeight="1">
      <c r="A40" s="38"/>
      <c r="B40" s="327"/>
      <c r="C40" s="527" t="s">
        <v>125</v>
      </c>
      <c r="D40" s="477">
        <v>14460</v>
      </c>
      <c r="E40" s="480">
        <f>+O40/1000</f>
        <v>15209.2</v>
      </c>
      <c r="F40" s="480">
        <f>+E40-D40</f>
        <v>749.20000000000073</v>
      </c>
      <c r="G40" s="486">
        <f>+F40/D40*100</f>
        <v>5.1811894882434348</v>
      </c>
      <c r="H40" s="173"/>
      <c r="I40" s="42"/>
      <c r="J40" s="86"/>
      <c r="K40" s="316"/>
      <c r="L40" s="409" t="s">
        <v>157</v>
      </c>
      <c r="M40" s="409"/>
      <c r="N40" s="409"/>
      <c r="O40" s="42">
        <f>SUM(O41:O45)</f>
        <v>15209200</v>
      </c>
      <c r="P40" s="37" t="s">
        <v>144</v>
      </c>
      <c r="AC40" s="30"/>
      <c r="AD40" s="136"/>
      <c r="AE40" s="136"/>
    </row>
    <row r="41" spans="1:31" s="29" customFormat="1" ht="15.95" customHeight="1">
      <c r="A41" s="38"/>
      <c r="B41" s="327"/>
      <c r="C41" s="522"/>
      <c r="D41" s="478"/>
      <c r="E41" s="481"/>
      <c r="F41" s="481">
        <f>+E41-D41</f>
        <v>0</v>
      </c>
      <c r="G41" s="487" t="e">
        <f>+F41/D41*100</f>
        <v>#DIV/0!</v>
      </c>
      <c r="H41" s="306" t="s">
        <v>96</v>
      </c>
      <c r="I41" s="295">
        <v>354600</v>
      </c>
      <c r="J41" s="305" t="s">
        <v>144</v>
      </c>
      <c r="K41" s="296" t="s">
        <v>119</v>
      </c>
      <c r="L41" s="366">
        <v>2</v>
      </c>
      <c r="M41" s="366" t="s">
        <v>122</v>
      </c>
      <c r="N41" s="297" t="s">
        <v>134</v>
      </c>
      <c r="O41" s="295">
        <f>SUM(I41*L41)</f>
        <v>709200</v>
      </c>
      <c r="P41" s="47" t="s">
        <v>144</v>
      </c>
      <c r="AC41" s="30"/>
      <c r="AD41" s="136"/>
      <c r="AE41" s="136"/>
    </row>
    <row r="42" spans="1:31" s="29" customFormat="1" ht="15.95" customHeight="1">
      <c r="A42" s="38"/>
      <c r="B42" s="327"/>
      <c r="C42" s="522"/>
      <c r="D42" s="478"/>
      <c r="E42" s="481"/>
      <c r="F42" s="481"/>
      <c r="G42" s="487"/>
      <c r="H42" s="306" t="s">
        <v>345</v>
      </c>
      <c r="I42" s="295">
        <v>1600000</v>
      </c>
      <c r="J42" s="305" t="s">
        <v>144</v>
      </c>
      <c r="K42" s="296" t="s">
        <v>119</v>
      </c>
      <c r="L42" s="366">
        <v>5</v>
      </c>
      <c r="M42" s="366" t="s">
        <v>122</v>
      </c>
      <c r="N42" s="297" t="s">
        <v>134</v>
      </c>
      <c r="O42" s="295">
        <f>SUM(I42*L42)</f>
        <v>8000000</v>
      </c>
      <c r="P42" s="47" t="s">
        <v>144</v>
      </c>
      <c r="AC42" s="30"/>
      <c r="AD42" s="136"/>
      <c r="AE42" s="136"/>
    </row>
    <row r="43" spans="1:31" s="29" customFormat="1" ht="15.95" customHeight="1">
      <c r="A43" s="38"/>
      <c r="B43" s="327"/>
      <c r="C43" s="522"/>
      <c r="D43" s="478"/>
      <c r="E43" s="481"/>
      <c r="F43" s="481">
        <f>+E43-D43</f>
        <v>0</v>
      </c>
      <c r="G43" s="487" t="e">
        <f>+F43/D43*100</f>
        <v>#DIV/0!</v>
      </c>
      <c r="H43" s="306" t="s">
        <v>88</v>
      </c>
      <c r="I43" s="295">
        <v>540000</v>
      </c>
      <c r="J43" s="305" t="s">
        <v>144</v>
      </c>
      <c r="K43" s="296" t="s">
        <v>119</v>
      </c>
      <c r="L43" s="366">
        <v>10</v>
      </c>
      <c r="M43" s="366" t="s">
        <v>122</v>
      </c>
      <c r="N43" s="297" t="s">
        <v>134</v>
      </c>
      <c r="O43" s="295">
        <f>SUM(I43*L43)</f>
        <v>5400000</v>
      </c>
      <c r="P43" s="47" t="s">
        <v>144</v>
      </c>
      <c r="AC43" s="30"/>
      <c r="AD43" s="136"/>
      <c r="AE43" s="136"/>
    </row>
    <row r="44" spans="1:31" s="29" customFormat="1" ht="15.95" customHeight="1">
      <c r="A44" s="38"/>
      <c r="B44" s="327"/>
      <c r="C44" s="522"/>
      <c r="D44" s="478"/>
      <c r="E44" s="481"/>
      <c r="F44" s="481"/>
      <c r="G44" s="487"/>
      <c r="H44" s="306" t="s">
        <v>5</v>
      </c>
      <c r="I44" s="295">
        <v>100000</v>
      </c>
      <c r="J44" s="305" t="s">
        <v>144</v>
      </c>
      <c r="K44" s="296" t="s">
        <v>119</v>
      </c>
      <c r="L44" s="366">
        <v>3</v>
      </c>
      <c r="M44" s="366" t="s">
        <v>122</v>
      </c>
      <c r="N44" s="297" t="s">
        <v>134</v>
      </c>
      <c r="O44" s="295">
        <f>SUM(I44*L44)</f>
        <v>300000</v>
      </c>
      <c r="P44" s="47" t="s">
        <v>144</v>
      </c>
      <c r="AC44" s="30"/>
      <c r="AD44" s="136"/>
      <c r="AE44" s="136"/>
    </row>
    <row r="45" spans="1:31" s="29" customFormat="1" ht="15.95" customHeight="1">
      <c r="A45" s="38"/>
      <c r="B45" s="327"/>
      <c r="C45" s="522"/>
      <c r="D45" s="478"/>
      <c r="E45" s="481"/>
      <c r="F45" s="481">
        <f>+E45-D45</f>
        <v>0</v>
      </c>
      <c r="G45" s="487" t="e">
        <f>+F45/D45*100</f>
        <v>#DIV/0!</v>
      </c>
      <c r="H45" s="306" t="s">
        <v>367</v>
      </c>
      <c r="I45" s="295">
        <v>100000</v>
      </c>
      <c r="J45" s="305" t="s">
        <v>144</v>
      </c>
      <c r="K45" s="296" t="s">
        <v>119</v>
      </c>
      <c r="L45" s="366">
        <v>8</v>
      </c>
      <c r="M45" s="366" t="s">
        <v>122</v>
      </c>
      <c r="N45" s="297" t="s">
        <v>134</v>
      </c>
      <c r="O45" s="295">
        <f>SUM(I45*L45)</f>
        <v>800000</v>
      </c>
      <c r="P45" s="47" t="s">
        <v>144</v>
      </c>
      <c r="AC45" s="30"/>
      <c r="AD45" s="136"/>
      <c r="AE45" s="136"/>
    </row>
    <row r="46" spans="1:31" s="29" customFormat="1" ht="20.100000000000001" customHeight="1">
      <c r="A46" s="38"/>
      <c r="B46" s="109" t="s">
        <v>143</v>
      </c>
      <c r="C46" s="177" t="s">
        <v>164</v>
      </c>
      <c r="D46" s="178">
        <f>SUM(D47:D59,D60:D76)</f>
        <v>406389</v>
      </c>
      <c r="E46" s="179">
        <f>SUM(E47:E76)</f>
        <v>332709.2</v>
      </c>
      <c r="F46" s="179">
        <f>E46-D46</f>
        <v>-73679.799999999988</v>
      </c>
      <c r="G46" s="180">
        <f>+F46/D46*100</f>
        <v>-18.130362780488642</v>
      </c>
      <c r="H46" s="173"/>
      <c r="I46" s="42"/>
      <c r="J46" s="86"/>
      <c r="K46" s="86"/>
      <c r="L46" s="86"/>
      <c r="M46" s="86"/>
      <c r="N46" s="86"/>
      <c r="O46" s="36">
        <f>SUM(O47,O49,O56,O60,O68,O65)</f>
        <v>332709200</v>
      </c>
      <c r="P46" s="37" t="s">
        <v>144</v>
      </c>
      <c r="AC46" s="30"/>
      <c r="AD46" s="136"/>
      <c r="AE46" s="136"/>
    </row>
    <row r="47" spans="1:31" s="29" customFormat="1" ht="15.95" customHeight="1">
      <c r="A47" s="38"/>
      <c r="B47" s="327"/>
      <c r="C47" s="527" t="s">
        <v>168</v>
      </c>
      <c r="D47" s="477">
        <v>200</v>
      </c>
      <c r="E47" s="480">
        <f>+O47/1000</f>
        <v>200</v>
      </c>
      <c r="F47" s="480">
        <f>+E47-D47</f>
        <v>0</v>
      </c>
      <c r="G47" s="486">
        <f>+F47/D47*100</f>
        <v>0</v>
      </c>
      <c r="H47" s="173"/>
      <c r="I47" s="42"/>
      <c r="J47" s="86"/>
      <c r="K47" s="316"/>
      <c r="L47" s="316" t="s">
        <v>157</v>
      </c>
      <c r="M47" s="316"/>
      <c r="N47" s="316"/>
      <c r="O47" s="42">
        <f>SUM(O48)</f>
        <v>200000</v>
      </c>
      <c r="P47" s="37" t="s">
        <v>144</v>
      </c>
      <c r="AC47" s="30"/>
      <c r="AD47" s="136"/>
      <c r="AE47" s="136"/>
    </row>
    <row r="48" spans="1:31" s="29" customFormat="1" ht="15.95" customHeight="1">
      <c r="A48" s="38"/>
      <c r="B48" s="181"/>
      <c r="C48" s="523"/>
      <c r="D48" s="479"/>
      <c r="E48" s="482"/>
      <c r="F48" s="482">
        <f>+E48-D48</f>
        <v>0</v>
      </c>
      <c r="G48" s="488" t="e">
        <f>+F48/D48*100</f>
        <v>#DIV/0!</v>
      </c>
      <c r="H48" s="182" t="s">
        <v>275</v>
      </c>
      <c r="I48" s="50">
        <v>50000</v>
      </c>
      <c r="J48" s="170" t="s">
        <v>144</v>
      </c>
      <c r="K48" s="69" t="s">
        <v>119</v>
      </c>
      <c r="L48" s="365">
        <v>4</v>
      </c>
      <c r="M48" s="365" t="s">
        <v>122</v>
      </c>
      <c r="N48" s="70" t="s">
        <v>134</v>
      </c>
      <c r="O48" s="50">
        <f>SUM(I48*L48)</f>
        <v>200000</v>
      </c>
      <c r="P48" s="71" t="s">
        <v>144</v>
      </c>
      <c r="AC48" s="30"/>
      <c r="AD48" s="136"/>
      <c r="AE48" s="136"/>
    </row>
    <row r="49" spans="1:31" s="29" customFormat="1" ht="15.95" customHeight="1">
      <c r="A49" s="38"/>
      <c r="B49" s="327"/>
      <c r="C49" s="524" t="s">
        <v>35</v>
      </c>
      <c r="D49" s="477">
        <v>207610</v>
      </c>
      <c r="E49" s="480">
        <f>+O49/1000</f>
        <v>209050</v>
      </c>
      <c r="F49" s="480">
        <f>+E49-D49</f>
        <v>1440</v>
      </c>
      <c r="G49" s="486">
        <f>+F49/D49*100</f>
        <v>0.69360820769712439</v>
      </c>
      <c r="H49" s="173"/>
      <c r="I49" s="42"/>
      <c r="J49" s="86"/>
      <c r="K49" s="86"/>
      <c r="L49" s="409" t="s">
        <v>157</v>
      </c>
      <c r="M49" s="409"/>
      <c r="N49" s="409"/>
      <c r="O49" s="36">
        <f>SUM(O50:O55)</f>
        <v>209050000</v>
      </c>
      <c r="P49" s="37" t="s">
        <v>144</v>
      </c>
      <c r="AC49" s="30"/>
      <c r="AD49" s="136"/>
      <c r="AE49" s="136"/>
    </row>
    <row r="50" spans="1:31" s="29" customFormat="1" ht="15.95" customHeight="1">
      <c r="A50" s="38"/>
      <c r="B50" s="327"/>
      <c r="C50" s="525"/>
      <c r="D50" s="478"/>
      <c r="E50" s="481"/>
      <c r="F50" s="481"/>
      <c r="G50" s="487"/>
      <c r="H50" s="306" t="s">
        <v>360</v>
      </c>
      <c r="I50" s="295">
        <v>13415000</v>
      </c>
      <c r="J50" s="305" t="s">
        <v>127</v>
      </c>
      <c r="K50" s="366" t="s">
        <v>119</v>
      </c>
      <c r="L50" s="366">
        <v>12</v>
      </c>
      <c r="M50" s="366" t="s">
        <v>127</v>
      </c>
      <c r="N50" s="366" t="s">
        <v>136</v>
      </c>
      <c r="O50" s="307">
        <f>I50*L50</f>
        <v>160980000</v>
      </c>
      <c r="P50" s="47" t="s">
        <v>144</v>
      </c>
      <c r="AC50" s="30"/>
      <c r="AD50" s="136"/>
      <c r="AE50" s="136"/>
    </row>
    <row r="51" spans="1:31" s="29" customFormat="1" ht="15.95" customHeight="1">
      <c r="A51" s="38"/>
      <c r="B51" s="327"/>
      <c r="C51" s="522"/>
      <c r="D51" s="478"/>
      <c r="E51" s="481"/>
      <c r="F51" s="481">
        <f>+E51-D51</f>
        <v>0</v>
      </c>
      <c r="G51" s="487" t="e">
        <f>+F51/D51*100</f>
        <v>#DIV/0!</v>
      </c>
      <c r="H51" s="306" t="s">
        <v>86</v>
      </c>
      <c r="I51" s="295">
        <v>2035000</v>
      </c>
      <c r="J51" s="305" t="s">
        <v>144</v>
      </c>
      <c r="K51" s="296" t="s">
        <v>119</v>
      </c>
      <c r="L51" s="366">
        <v>2</v>
      </c>
      <c r="M51" s="366" t="s">
        <v>122</v>
      </c>
      <c r="N51" s="297" t="s">
        <v>134</v>
      </c>
      <c r="O51" s="295">
        <f>SUM(I51*L51)</f>
        <v>4070000</v>
      </c>
      <c r="P51" s="47" t="s">
        <v>144</v>
      </c>
      <c r="AC51" s="30"/>
      <c r="AD51" s="136"/>
      <c r="AE51" s="136"/>
    </row>
    <row r="52" spans="1:31" s="29" customFormat="1" ht="15.95" customHeight="1">
      <c r="A52" s="38"/>
      <c r="B52" s="327"/>
      <c r="C52" s="522"/>
      <c r="D52" s="478"/>
      <c r="E52" s="481"/>
      <c r="F52" s="481"/>
      <c r="G52" s="487"/>
      <c r="H52" s="306" t="s">
        <v>372</v>
      </c>
      <c r="I52" s="295">
        <v>2875000</v>
      </c>
      <c r="J52" s="305" t="s">
        <v>144</v>
      </c>
      <c r="K52" s="296" t="s">
        <v>119</v>
      </c>
      <c r="L52" s="366">
        <v>8</v>
      </c>
      <c r="M52" s="366" t="s">
        <v>122</v>
      </c>
      <c r="N52" s="297" t="s">
        <v>134</v>
      </c>
      <c r="O52" s="295">
        <f>SUM(I52*L52)</f>
        <v>23000000</v>
      </c>
      <c r="P52" s="47" t="s">
        <v>144</v>
      </c>
      <c r="AC52" s="30"/>
      <c r="AD52" s="136"/>
      <c r="AE52" s="136"/>
    </row>
    <row r="53" spans="1:31" s="29" customFormat="1" ht="15.95" customHeight="1">
      <c r="A53" s="38"/>
      <c r="B53" s="327"/>
      <c r="C53" s="522"/>
      <c r="D53" s="478"/>
      <c r="E53" s="481"/>
      <c r="F53" s="481">
        <f>+E53-D53</f>
        <v>0</v>
      </c>
      <c r="G53" s="487" t="e">
        <f>+F53/D53*100</f>
        <v>#DIV/0!</v>
      </c>
      <c r="H53" s="306" t="s">
        <v>333</v>
      </c>
      <c r="I53" s="295">
        <v>930000</v>
      </c>
      <c r="J53" s="305" t="s">
        <v>144</v>
      </c>
      <c r="K53" s="296" t="s">
        <v>119</v>
      </c>
      <c r="L53" s="366">
        <v>12</v>
      </c>
      <c r="M53" s="366" t="s">
        <v>127</v>
      </c>
      <c r="N53" s="297" t="s">
        <v>134</v>
      </c>
      <c r="O53" s="295">
        <f>SUM(I53*L53)</f>
        <v>11160000</v>
      </c>
      <c r="P53" s="47" t="s">
        <v>144</v>
      </c>
      <c r="AC53" s="30"/>
      <c r="AD53" s="136"/>
      <c r="AE53" s="136"/>
    </row>
    <row r="54" spans="1:31" s="29" customFormat="1" ht="15.95" customHeight="1">
      <c r="A54" s="38"/>
      <c r="B54" s="327"/>
      <c r="C54" s="522"/>
      <c r="D54" s="478"/>
      <c r="E54" s="481"/>
      <c r="F54" s="481"/>
      <c r="G54" s="487"/>
      <c r="H54" s="306" t="s">
        <v>206</v>
      </c>
      <c r="I54" s="295">
        <v>300000</v>
      </c>
      <c r="J54" s="305" t="s">
        <v>144</v>
      </c>
      <c r="K54" s="296" t="s">
        <v>119</v>
      </c>
      <c r="L54" s="366">
        <v>12</v>
      </c>
      <c r="M54" s="366" t="s">
        <v>127</v>
      </c>
      <c r="N54" s="297" t="s">
        <v>134</v>
      </c>
      <c r="O54" s="295">
        <f>SUM(I54*L54)</f>
        <v>3600000</v>
      </c>
      <c r="P54" s="47" t="s">
        <v>144</v>
      </c>
      <c r="AC54" s="30"/>
      <c r="AD54" s="136"/>
      <c r="AE54" s="136"/>
    </row>
    <row r="55" spans="1:31" s="29" customFormat="1" ht="15.95" customHeight="1">
      <c r="A55" s="38"/>
      <c r="B55" s="327"/>
      <c r="C55" s="523"/>
      <c r="D55" s="479"/>
      <c r="E55" s="482"/>
      <c r="F55" s="482">
        <f t="shared" ref="F55:F60" si="3">+E55-D55</f>
        <v>0</v>
      </c>
      <c r="G55" s="488" t="e">
        <f t="shared" ref="G55:G60" si="4">+F55/D55*100</f>
        <v>#DIV/0!</v>
      </c>
      <c r="H55" s="182" t="s">
        <v>190</v>
      </c>
      <c r="I55" s="50">
        <v>520000</v>
      </c>
      <c r="J55" s="170" t="s">
        <v>144</v>
      </c>
      <c r="K55" s="69" t="s">
        <v>119</v>
      </c>
      <c r="L55" s="365">
        <v>12</v>
      </c>
      <c r="M55" s="365" t="s">
        <v>127</v>
      </c>
      <c r="N55" s="70" t="s">
        <v>134</v>
      </c>
      <c r="O55" s="50">
        <f>SUM(I55*L55)</f>
        <v>6240000</v>
      </c>
      <c r="P55" s="71" t="s">
        <v>144</v>
      </c>
      <c r="AC55" s="30"/>
      <c r="AD55" s="136"/>
      <c r="AE55" s="136"/>
    </row>
    <row r="56" spans="1:31" s="29" customFormat="1" ht="15.95" customHeight="1">
      <c r="A56" s="38"/>
      <c r="B56" s="327"/>
      <c r="C56" s="522" t="s">
        <v>205</v>
      </c>
      <c r="D56" s="478">
        <v>8220</v>
      </c>
      <c r="E56" s="481">
        <f>O56/1000</f>
        <v>8220</v>
      </c>
      <c r="F56" s="481">
        <f t="shared" si="3"/>
        <v>0</v>
      </c>
      <c r="G56" s="487">
        <f t="shared" si="4"/>
        <v>0</v>
      </c>
      <c r="H56" s="306"/>
      <c r="I56" s="295"/>
      <c r="J56" s="305"/>
      <c r="K56" s="305"/>
      <c r="L56" s="547" t="s">
        <v>157</v>
      </c>
      <c r="M56" s="547"/>
      <c r="N56" s="547"/>
      <c r="O56" s="307">
        <f>SUM(O57:O59)</f>
        <v>8220000</v>
      </c>
      <c r="P56" s="47" t="s">
        <v>144</v>
      </c>
      <c r="AC56" s="30"/>
      <c r="AD56" s="136"/>
      <c r="AE56" s="136"/>
    </row>
    <row r="57" spans="1:31" s="29" customFormat="1" ht="15.95" customHeight="1">
      <c r="A57" s="38"/>
      <c r="B57" s="327"/>
      <c r="C57" s="522"/>
      <c r="D57" s="478"/>
      <c r="E57" s="481"/>
      <c r="F57" s="481">
        <f t="shared" si="3"/>
        <v>0</v>
      </c>
      <c r="G57" s="487" t="e">
        <f t="shared" si="4"/>
        <v>#DIV/0!</v>
      </c>
      <c r="H57" s="306" t="s">
        <v>59</v>
      </c>
      <c r="I57" s="295">
        <v>390000</v>
      </c>
      <c r="J57" s="305" t="s">
        <v>144</v>
      </c>
      <c r="K57" s="296" t="s">
        <v>119</v>
      </c>
      <c r="L57" s="366">
        <v>12</v>
      </c>
      <c r="M57" s="366" t="s">
        <v>127</v>
      </c>
      <c r="N57" s="297" t="s">
        <v>134</v>
      </c>
      <c r="O57" s="295">
        <f>SUM(I57*L57)</f>
        <v>4680000</v>
      </c>
      <c r="P57" s="47" t="s">
        <v>144</v>
      </c>
      <c r="AC57" s="30"/>
      <c r="AD57" s="136"/>
      <c r="AE57" s="136"/>
    </row>
    <row r="58" spans="1:31" s="29" customFormat="1" ht="15.95" customHeight="1">
      <c r="A58" s="38"/>
      <c r="B58" s="327"/>
      <c r="C58" s="522"/>
      <c r="D58" s="478"/>
      <c r="E58" s="481"/>
      <c r="F58" s="481">
        <f t="shared" si="3"/>
        <v>0</v>
      </c>
      <c r="G58" s="487" t="e">
        <f t="shared" si="4"/>
        <v>#DIV/0!</v>
      </c>
      <c r="H58" s="306" t="s">
        <v>334</v>
      </c>
      <c r="I58" s="295">
        <v>235000</v>
      </c>
      <c r="J58" s="305" t="s">
        <v>144</v>
      </c>
      <c r="K58" s="296" t="s">
        <v>119</v>
      </c>
      <c r="L58" s="366">
        <v>12</v>
      </c>
      <c r="M58" s="366" t="s">
        <v>127</v>
      </c>
      <c r="N58" s="297" t="s">
        <v>134</v>
      </c>
      <c r="O58" s="295">
        <f>SUM(I58*L58)</f>
        <v>2820000</v>
      </c>
      <c r="P58" s="47" t="s">
        <v>144</v>
      </c>
      <c r="AC58" s="30"/>
      <c r="AD58" s="136"/>
      <c r="AE58" s="136"/>
    </row>
    <row r="59" spans="1:31" s="29" customFormat="1" ht="15.95" customHeight="1">
      <c r="A59" s="38"/>
      <c r="B59" s="327"/>
      <c r="C59" s="522"/>
      <c r="D59" s="478"/>
      <c r="E59" s="481"/>
      <c r="F59" s="481">
        <f t="shared" si="3"/>
        <v>0</v>
      </c>
      <c r="G59" s="487" t="e">
        <f t="shared" si="4"/>
        <v>#DIV/0!</v>
      </c>
      <c r="H59" s="306" t="s">
        <v>459</v>
      </c>
      <c r="I59" s="295">
        <v>60000</v>
      </c>
      <c r="J59" s="305" t="s">
        <v>144</v>
      </c>
      <c r="K59" s="296" t="s">
        <v>119</v>
      </c>
      <c r="L59" s="366">
        <v>12</v>
      </c>
      <c r="M59" s="366" t="s">
        <v>122</v>
      </c>
      <c r="N59" s="297" t="s">
        <v>134</v>
      </c>
      <c r="O59" s="295">
        <f>SUM(I59*L59)</f>
        <v>720000</v>
      </c>
      <c r="P59" s="47" t="s">
        <v>144</v>
      </c>
      <c r="AC59" s="30"/>
      <c r="AD59" s="136"/>
      <c r="AE59" s="136"/>
    </row>
    <row r="60" spans="1:31" s="29" customFormat="1" ht="15.95" customHeight="1">
      <c r="A60" s="38" t="s">
        <v>156</v>
      </c>
      <c r="B60" s="327" t="s">
        <v>156</v>
      </c>
      <c r="C60" s="474" t="s">
        <v>351</v>
      </c>
      <c r="D60" s="477">
        <v>91199</v>
      </c>
      <c r="E60" s="480">
        <f>+O60/1000</f>
        <v>49099.199999999997</v>
      </c>
      <c r="F60" s="480">
        <f t="shared" si="3"/>
        <v>-42099.8</v>
      </c>
      <c r="G60" s="486">
        <f t="shared" si="4"/>
        <v>-46.162567572012854</v>
      </c>
      <c r="H60" s="173"/>
      <c r="I60" s="42"/>
      <c r="J60" s="86"/>
      <c r="K60" s="86"/>
      <c r="L60" s="409" t="s">
        <v>157</v>
      </c>
      <c r="M60" s="409"/>
      <c r="N60" s="409"/>
      <c r="O60" s="36">
        <f>SUM(O61:O64)</f>
        <v>49099200</v>
      </c>
      <c r="P60" s="37" t="s">
        <v>144</v>
      </c>
      <c r="AC60" s="30"/>
      <c r="AD60" s="136"/>
      <c r="AE60" s="136"/>
    </row>
    <row r="61" spans="1:31" s="29" customFormat="1" ht="15.95" customHeight="1">
      <c r="A61" s="38"/>
      <c r="B61" s="327"/>
      <c r="C61" s="475"/>
      <c r="D61" s="478"/>
      <c r="E61" s="481"/>
      <c r="F61" s="481"/>
      <c r="G61" s="487"/>
      <c r="H61" s="306" t="s">
        <v>391</v>
      </c>
      <c r="I61" s="295">
        <v>8675000</v>
      </c>
      <c r="J61" s="305" t="s">
        <v>144</v>
      </c>
      <c r="K61" s="296" t="s">
        <v>119</v>
      </c>
      <c r="L61" s="366">
        <v>4</v>
      </c>
      <c r="M61" s="366" t="s">
        <v>122</v>
      </c>
      <c r="N61" s="297" t="s">
        <v>134</v>
      </c>
      <c r="O61" s="295">
        <f>SUM(I61*L61)</f>
        <v>34700000</v>
      </c>
      <c r="P61" s="47" t="s">
        <v>144</v>
      </c>
      <c r="AC61" s="30"/>
      <c r="AD61" s="136"/>
      <c r="AE61" s="136"/>
    </row>
    <row r="62" spans="1:31" s="29" customFormat="1" ht="15.95" customHeight="1">
      <c r="A62" s="38"/>
      <c r="B62" s="327"/>
      <c r="C62" s="475"/>
      <c r="D62" s="478"/>
      <c r="E62" s="481"/>
      <c r="F62" s="481"/>
      <c r="G62" s="487"/>
      <c r="H62" s="306" t="s">
        <v>294</v>
      </c>
      <c r="I62" s="295">
        <v>4400000</v>
      </c>
      <c r="J62" s="305" t="s">
        <v>144</v>
      </c>
      <c r="K62" s="296" t="s">
        <v>119</v>
      </c>
      <c r="L62" s="366">
        <v>2</v>
      </c>
      <c r="M62" s="366" t="s">
        <v>122</v>
      </c>
      <c r="N62" s="297" t="s">
        <v>134</v>
      </c>
      <c r="O62" s="295">
        <f>SUM(I62*L62)</f>
        <v>8800000</v>
      </c>
      <c r="P62" s="47" t="s">
        <v>144</v>
      </c>
      <c r="AC62" s="30"/>
      <c r="AD62" s="136"/>
      <c r="AE62" s="136"/>
    </row>
    <row r="63" spans="1:31" s="29" customFormat="1" ht="15.95" customHeight="1">
      <c r="A63" s="38"/>
      <c r="B63" s="327"/>
      <c r="C63" s="475"/>
      <c r="D63" s="478"/>
      <c r="E63" s="481"/>
      <c r="F63" s="481"/>
      <c r="G63" s="487"/>
      <c r="H63" s="304" t="s">
        <v>442</v>
      </c>
      <c r="I63" s="295">
        <v>4199200</v>
      </c>
      <c r="J63" s="305" t="s">
        <v>144</v>
      </c>
      <c r="K63" s="296" t="s">
        <v>119</v>
      </c>
      <c r="L63" s="366">
        <v>1</v>
      </c>
      <c r="M63" s="366" t="s">
        <v>122</v>
      </c>
      <c r="N63" s="366" t="s">
        <v>134</v>
      </c>
      <c r="O63" s="295">
        <f>SUM(I63*L63)</f>
        <v>4199200</v>
      </c>
      <c r="P63" s="47" t="s">
        <v>144</v>
      </c>
      <c r="AC63" s="30"/>
      <c r="AD63" s="136"/>
      <c r="AE63" s="136"/>
    </row>
    <row r="64" spans="1:31" s="29" customFormat="1" ht="15.95" customHeight="1">
      <c r="A64" s="38"/>
      <c r="B64" s="327"/>
      <c r="C64" s="476"/>
      <c r="D64" s="479"/>
      <c r="E64" s="482"/>
      <c r="F64" s="482"/>
      <c r="G64" s="488"/>
      <c r="H64" s="182" t="s">
        <v>364</v>
      </c>
      <c r="I64" s="50">
        <v>700000</v>
      </c>
      <c r="J64" s="170" t="s">
        <v>144</v>
      </c>
      <c r="K64" s="69" t="s">
        <v>119</v>
      </c>
      <c r="L64" s="365">
        <v>2</v>
      </c>
      <c r="M64" s="365" t="s">
        <v>145</v>
      </c>
      <c r="N64" s="70" t="s">
        <v>134</v>
      </c>
      <c r="O64" s="50">
        <f>SUM(I64*L64)</f>
        <v>1400000</v>
      </c>
      <c r="P64" s="71" t="s">
        <v>144</v>
      </c>
      <c r="AC64" s="30"/>
      <c r="AD64" s="136"/>
      <c r="AE64" s="136"/>
    </row>
    <row r="65" spans="1:31" s="29" customFormat="1" ht="15.95" customHeight="1">
      <c r="A65" s="19" t="s">
        <v>128</v>
      </c>
      <c r="B65" s="333" t="s">
        <v>143</v>
      </c>
      <c r="C65" s="527" t="s">
        <v>123</v>
      </c>
      <c r="D65" s="477">
        <v>1200</v>
      </c>
      <c r="E65" s="480">
        <f>+O65/1000</f>
        <v>900</v>
      </c>
      <c r="F65" s="480">
        <f>+E65-D65</f>
        <v>-300</v>
      </c>
      <c r="G65" s="486">
        <f>+F65/D65*100</f>
        <v>-25</v>
      </c>
      <c r="H65" s="173"/>
      <c r="I65" s="42"/>
      <c r="J65" s="86"/>
      <c r="K65" s="316"/>
      <c r="L65" s="409" t="s">
        <v>157</v>
      </c>
      <c r="M65" s="409"/>
      <c r="N65" s="409"/>
      <c r="O65" s="42">
        <f>SUM(O66:O67)</f>
        <v>900000</v>
      </c>
      <c r="P65" s="37" t="s">
        <v>144</v>
      </c>
      <c r="AC65" s="30"/>
      <c r="AD65" s="136"/>
      <c r="AE65" s="136"/>
    </row>
    <row r="66" spans="1:31" s="29" customFormat="1" ht="15.95" customHeight="1">
      <c r="A66" s="38"/>
      <c r="B66" s="327"/>
      <c r="C66" s="522"/>
      <c r="D66" s="478"/>
      <c r="E66" s="481"/>
      <c r="F66" s="481">
        <f>+E66-D66</f>
        <v>0</v>
      </c>
      <c r="G66" s="487" t="e">
        <f>+F66/D66*100</f>
        <v>#DIV/0!</v>
      </c>
      <c r="H66" s="306" t="s">
        <v>227</v>
      </c>
      <c r="I66" s="295">
        <v>50000</v>
      </c>
      <c r="J66" s="305" t="s">
        <v>144</v>
      </c>
      <c r="K66" s="366" t="s">
        <v>119</v>
      </c>
      <c r="L66" s="366">
        <v>12</v>
      </c>
      <c r="M66" s="366" t="s">
        <v>127</v>
      </c>
      <c r="N66" s="297" t="s">
        <v>134</v>
      </c>
      <c r="O66" s="295">
        <f>SUM(I66*L66)</f>
        <v>600000</v>
      </c>
      <c r="P66" s="47" t="s">
        <v>144</v>
      </c>
      <c r="AC66" s="30"/>
      <c r="AD66" s="136"/>
      <c r="AE66" s="136"/>
    </row>
    <row r="67" spans="1:31" s="29" customFormat="1" ht="15.95" customHeight="1">
      <c r="A67" s="38"/>
      <c r="B67" s="327"/>
      <c r="C67" s="523"/>
      <c r="D67" s="479"/>
      <c r="E67" s="482"/>
      <c r="F67" s="482">
        <f>+E67-D67</f>
        <v>0</v>
      </c>
      <c r="G67" s="488" t="e">
        <f>+F67/D67*100</f>
        <v>#DIV/0!</v>
      </c>
      <c r="H67" s="182" t="s">
        <v>332</v>
      </c>
      <c r="I67" s="50">
        <v>150000</v>
      </c>
      <c r="J67" s="170" t="s">
        <v>144</v>
      </c>
      <c r="K67" s="69" t="s">
        <v>119</v>
      </c>
      <c r="L67" s="365">
        <v>2</v>
      </c>
      <c r="M67" s="366" t="s">
        <v>449</v>
      </c>
      <c r="N67" s="70" t="s">
        <v>134</v>
      </c>
      <c r="O67" s="50">
        <f>SUM(I67*L67)</f>
        <v>300000</v>
      </c>
      <c r="P67" s="71" t="s">
        <v>144</v>
      </c>
      <c r="AC67" s="30"/>
      <c r="AD67" s="136"/>
      <c r="AE67" s="136"/>
    </row>
    <row r="68" spans="1:31" s="29" customFormat="1" ht="15.95" customHeight="1">
      <c r="A68" s="185"/>
      <c r="B68" s="186"/>
      <c r="C68" s="474" t="s">
        <v>300</v>
      </c>
      <c r="D68" s="477">
        <v>97960</v>
      </c>
      <c r="E68" s="480">
        <f>+O68/1000</f>
        <v>65240</v>
      </c>
      <c r="F68" s="480">
        <f>E68-D68</f>
        <v>-32720</v>
      </c>
      <c r="G68" s="471">
        <f>+F68/D68*100</f>
        <v>-33.401388321763989</v>
      </c>
      <c r="H68" s="183"/>
      <c r="I68" s="184"/>
      <c r="J68" s="86"/>
      <c r="K68" s="316"/>
      <c r="L68" s="409" t="s">
        <v>157</v>
      </c>
      <c r="M68" s="409"/>
      <c r="N68" s="409"/>
      <c r="O68" s="42">
        <f>SUM(O69:O76)</f>
        <v>65240000</v>
      </c>
      <c r="P68" s="37" t="s">
        <v>144</v>
      </c>
      <c r="AC68" s="30"/>
      <c r="AD68" s="136"/>
      <c r="AE68" s="136"/>
    </row>
    <row r="69" spans="1:31" s="29" customFormat="1" ht="15.95" customHeight="1">
      <c r="A69" s="185"/>
      <c r="B69" s="186"/>
      <c r="C69" s="475"/>
      <c r="D69" s="478"/>
      <c r="E69" s="481"/>
      <c r="F69" s="481"/>
      <c r="G69" s="472"/>
      <c r="H69" s="306" t="s">
        <v>365</v>
      </c>
      <c r="I69" s="295">
        <v>200000</v>
      </c>
      <c r="J69" s="305" t="s">
        <v>144</v>
      </c>
      <c r="K69" s="296" t="s">
        <v>119</v>
      </c>
      <c r="L69" s="366">
        <v>10</v>
      </c>
      <c r="M69" s="366" t="s">
        <v>142</v>
      </c>
      <c r="N69" s="297" t="s">
        <v>134</v>
      </c>
      <c r="O69" s="295">
        <v>2000000</v>
      </c>
      <c r="P69" s="47" t="s">
        <v>144</v>
      </c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187"/>
      <c r="AD69" s="187"/>
      <c r="AE69" s="187"/>
    </row>
    <row r="70" spans="1:31" s="29" customFormat="1" ht="15.95" customHeight="1">
      <c r="A70" s="38"/>
      <c r="B70" s="327"/>
      <c r="C70" s="475"/>
      <c r="D70" s="478"/>
      <c r="E70" s="481"/>
      <c r="F70" s="481"/>
      <c r="G70" s="472"/>
      <c r="H70" s="306" t="s">
        <v>209</v>
      </c>
      <c r="I70" s="295">
        <v>3312500</v>
      </c>
      <c r="J70" s="305" t="s">
        <v>144</v>
      </c>
      <c r="K70" s="296" t="s">
        <v>119</v>
      </c>
      <c r="L70" s="366">
        <v>12</v>
      </c>
      <c r="M70" s="366" t="s">
        <v>457</v>
      </c>
      <c r="N70" s="297" t="s">
        <v>134</v>
      </c>
      <c r="O70" s="295">
        <f>SUM(I70*L70)</f>
        <v>39750000</v>
      </c>
      <c r="P70" s="47" t="s">
        <v>144</v>
      </c>
      <c r="AC70" s="30"/>
      <c r="AD70" s="136"/>
      <c r="AE70" s="136"/>
    </row>
    <row r="71" spans="1:31" s="29" customFormat="1" ht="15.95" customHeight="1">
      <c r="A71" s="38"/>
      <c r="B71" s="327"/>
      <c r="C71" s="475"/>
      <c r="D71" s="478"/>
      <c r="E71" s="481"/>
      <c r="F71" s="481"/>
      <c r="G71" s="472"/>
      <c r="H71" s="306" t="s">
        <v>90</v>
      </c>
      <c r="I71" s="295">
        <v>250000</v>
      </c>
      <c r="J71" s="305" t="s">
        <v>144</v>
      </c>
      <c r="K71" s="296" t="s">
        <v>119</v>
      </c>
      <c r="L71" s="366">
        <v>1</v>
      </c>
      <c r="M71" s="366" t="s">
        <v>122</v>
      </c>
      <c r="N71" s="297" t="s">
        <v>134</v>
      </c>
      <c r="O71" s="295">
        <f>SUM(I71*L71)</f>
        <v>250000</v>
      </c>
      <c r="P71" s="47" t="s">
        <v>144</v>
      </c>
      <c r="AC71" s="30"/>
      <c r="AD71" s="136"/>
      <c r="AE71" s="136"/>
    </row>
    <row r="72" spans="1:31" s="29" customFormat="1" ht="15.95" customHeight="1">
      <c r="A72" s="38"/>
      <c r="B72" s="327"/>
      <c r="C72" s="475"/>
      <c r="D72" s="478"/>
      <c r="E72" s="481"/>
      <c r="F72" s="481"/>
      <c r="G72" s="472"/>
      <c r="H72" s="306" t="s">
        <v>400</v>
      </c>
      <c r="I72" s="295">
        <v>1000000</v>
      </c>
      <c r="J72" s="305" t="s">
        <v>144</v>
      </c>
      <c r="K72" s="296" t="s">
        <v>119</v>
      </c>
      <c r="L72" s="366">
        <v>1</v>
      </c>
      <c r="M72" s="366" t="s">
        <v>122</v>
      </c>
      <c r="N72" s="297" t="s">
        <v>134</v>
      </c>
      <c r="O72" s="295">
        <f>SUM(I72*L72)</f>
        <v>1000000</v>
      </c>
      <c r="P72" s="47" t="s">
        <v>144</v>
      </c>
      <c r="AC72" s="30"/>
      <c r="AD72" s="136"/>
      <c r="AE72" s="136"/>
    </row>
    <row r="73" spans="1:31" s="29" customFormat="1" ht="15.95" customHeight="1">
      <c r="A73" s="38"/>
      <c r="B73" s="327"/>
      <c r="C73" s="475"/>
      <c r="D73" s="478"/>
      <c r="E73" s="481"/>
      <c r="F73" s="481"/>
      <c r="G73" s="472"/>
      <c r="H73" s="306" t="s">
        <v>413</v>
      </c>
      <c r="I73" s="295">
        <v>50000</v>
      </c>
      <c r="J73" s="305" t="s">
        <v>144</v>
      </c>
      <c r="K73" s="296" t="s">
        <v>119</v>
      </c>
      <c r="L73" s="366">
        <v>0</v>
      </c>
      <c r="M73" s="366" t="s">
        <v>122</v>
      </c>
      <c r="N73" s="297" t="s">
        <v>134</v>
      </c>
      <c r="O73" s="295">
        <f>SUM(I73*L73)</f>
        <v>0</v>
      </c>
      <c r="P73" s="47" t="s">
        <v>144</v>
      </c>
      <c r="AC73" s="30"/>
      <c r="AD73" s="136"/>
      <c r="AE73" s="136"/>
    </row>
    <row r="74" spans="1:31" s="29" customFormat="1" ht="15.95" customHeight="1">
      <c r="A74" s="38"/>
      <c r="B74" s="327"/>
      <c r="C74" s="475"/>
      <c r="D74" s="478"/>
      <c r="E74" s="481"/>
      <c r="F74" s="481"/>
      <c r="G74" s="472"/>
      <c r="H74" s="340" t="s">
        <v>238</v>
      </c>
      <c r="I74" s="295">
        <v>576000</v>
      </c>
      <c r="J74" s="305" t="s">
        <v>144</v>
      </c>
      <c r="K74" s="296" t="s">
        <v>119</v>
      </c>
      <c r="L74" s="366">
        <v>15</v>
      </c>
      <c r="M74" s="366" t="s">
        <v>142</v>
      </c>
      <c r="N74" s="297" t="s">
        <v>134</v>
      </c>
      <c r="O74" s="295">
        <f>+I74*L74</f>
        <v>8640000</v>
      </c>
      <c r="P74" s="47" t="s">
        <v>144</v>
      </c>
      <c r="AC74" s="30"/>
      <c r="AD74" s="136"/>
      <c r="AE74" s="136"/>
    </row>
    <row r="75" spans="1:31" s="29" customFormat="1" ht="15.95" customHeight="1">
      <c r="A75" s="38"/>
      <c r="B75" s="327"/>
      <c r="C75" s="475"/>
      <c r="D75" s="478"/>
      <c r="E75" s="481"/>
      <c r="F75" s="481"/>
      <c r="G75" s="472"/>
      <c r="H75" s="340" t="s">
        <v>376</v>
      </c>
      <c r="I75" s="295">
        <v>4200000</v>
      </c>
      <c r="J75" s="305" t="s">
        <v>144</v>
      </c>
      <c r="K75" s="296" t="s">
        <v>119</v>
      </c>
      <c r="L75" s="366">
        <v>3</v>
      </c>
      <c r="M75" s="366" t="s">
        <v>122</v>
      </c>
      <c r="N75" s="297" t="s">
        <v>134</v>
      </c>
      <c r="O75" s="295">
        <f>+I75*L75</f>
        <v>12600000</v>
      </c>
      <c r="P75" s="47" t="s">
        <v>144</v>
      </c>
      <c r="AC75" s="30"/>
      <c r="AD75" s="136"/>
      <c r="AE75" s="136"/>
    </row>
    <row r="76" spans="1:31" s="29" customFormat="1" ht="15.95" customHeight="1">
      <c r="A76" s="102"/>
      <c r="B76" s="328"/>
      <c r="C76" s="476"/>
      <c r="D76" s="479"/>
      <c r="E76" s="482"/>
      <c r="F76" s="482"/>
      <c r="G76" s="473"/>
      <c r="H76" s="171" t="s">
        <v>422</v>
      </c>
      <c r="I76" s="295">
        <v>1000000</v>
      </c>
      <c r="J76" s="305" t="s">
        <v>144</v>
      </c>
      <c r="K76" s="296" t="s">
        <v>119</v>
      </c>
      <c r="L76" s="366">
        <v>1</v>
      </c>
      <c r="M76" s="366" t="s">
        <v>122</v>
      </c>
      <c r="N76" s="297" t="s">
        <v>134</v>
      </c>
      <c r="O76" s="295">
        <f>+I76*L76</f>
        <v>1000000</v>
      </c>
      <c r="P76" s="47" t="s">
        <v>144</v>
      </c>
      <c r="AC76" s="30"/>
      <c r="AD76" s="136"/>
      <c r="AE76" s="136"/>
    </row>
    <row r="77" spans="1:31" s="29" customFormat="1" ht="20.100000000000001" customHeight="1">
      <c r="A77" s="264" t="s">
        <v>162</v>
      </c>
      <c r="B77" s="413" t="s">
        <v>163</v>
      </c>
      <c r="C77" s="414"/>
      <c r="D77" s="230">
        <f>SUM(D78:D82)</f>
        <v>2352887</v>
      </c>
      <c r="E77" s="231">
        <f>SUM(E78:E82)</f>
        <v>1309812.3</v>
      </c>
      <c r="F77" s="293">
        <f>+E77-D77</f>
        <v>-1043074.7</v>
      </c>
      <c r="G77" s="232">
        <f>+F77/D77*100</f>
        <v>-44.331695487288592</v>
      </c>
      <c r="H77" s="202"/>
      <c r="I77" s="117"/>
      <c r="J77" s="60"/>
      <c r="K77" s="337"/>
      <c r="L77" s="337"/>
      <c r="M77" s="337"/>
      <c r="N77" s="337"/>
      <c r="O77" s="224">
        <f>SUM(O78,O80,O82)</f>
        <v>1309812300</v>
      </c>
      <c r="P77" s="62" t="s">
        <v>144</v>
      </c>
      <c r="AC77" s="30"/>
      <c r="AD77" s="136"/>
      <c r="AE77" s="136"/>
    </row>
    <row r="78" spans="1:31" s="29" customFormat="1" ht="16.5" customHeight="1">
      <c r="A78" s="19" t="s">
        <v>117</v>
      </c>
      <c r="B78" s="333" t="s">
        <v>120</v>
      </c>
      <c r="C78" s="522" t="s">
        <v>120</v>
      </c>
      <c r="D78" s="478">
        <v>2349887</v>
      </c>
      <c r="E78" s="481">
        <f>+O78/1000</f>
        <v>1305664</v>
      </c>
      <c r="F78" s="481">
        <f>+E78-D78</f>
        <v>-1044223</v>
      </c>
      <c r="G78" s="487">
        <f>F78/D78*100</f>
        <v>-44.437158042067551</v>
      </c>
      <c r="H78" s="308"/>
      <c r="I78" s="295"/>
      <c r="J78" s="305"/>
      <c r="K78" s="296"/>
      <c r="L78" s="366" t="s">
        <v>157</v>
      </c>
      <c r="M78" s="366"/>
      <c r="N78" s="366"/>
      <c r="O78" s="295">
        <f>SUM(O79:O79)</f>
        <v>1305664000</v>
      </c>
      <c r="P78" s="47" t="s">
        <v>406</v>
      </c>
      <c r="AC78" s="30"/>
      <c r="AD78" s="136"/>
      <c r="AE78" s="136"/>
    </row>
    <row r="79" spans="1:31" s="29" customFormat="1" ht="16.5" customHeight="1">
      <c r="A79" s="38"/>
      <c r="B79" s="327"/>
      <c r="C79" s="523"/>
      <c r="D79" s="479"/>
      <c r="E79" s="482"/>
      <c r="F79" s="482"/>
      <c r="G79" s="488"/>
      <c r="H79" s="189" t="s">
        <v>455</v>
      </c>
      <c r="I79" s="50">
        <v>1305664000</v>
      </c>
      <c r="J79" s="170" t="s">
        <v>144</v>
      </c>
      <c r="K79" s="69" t="s">
        <v>119</v>
      </c>
      <c r="L79" s="365">
        <v>1</v>
      </c>
      <c r="M79" s="365" t="s">
        <v>122</v>
      </c>
      <c r="N79" s="70" t="s">
        <v>134</v>
      </c>
      <c r="O79" s="50">
        <f>SUM(I79*L79)</f>
        <v>1305664000</v>
      </c>
      <c r="P79" s="71" t="s">
        <v>144</v>
      </c>
      <c r="AC79" s="30"/>
      <c r="AD79" s="136"/>
      <c r="AE79" s="136"/>
    </row>
    <row r="80" spans="1:31" s="29" customFormat="1" ht="16.5" customHeight="1">
      <c r="A80" s="38"/>
      <c r="B80" s="327"/>
      <c r="C80" s="474" t="s">
        <v>344</v>
      </c>
      <c r="D80" s="477">
        <v>2000</v>
      </c>
      <c r="E80" s="480">
        <f>+O80/1000</f>
        <v>3648.3</v>
      </c>
      <c r="F80" s="480">
        <f>+E80-D80</f>
        <v>1648.3000000000002</v>
      </c>
      <c r="G80" s="486">
        <f>+F80/D80*100</f>
        <v>82.415000000000006</v>
      </c>
      <c r="H80" s="308"/>
      <c r="I80" s="295" t="s">
        <v>431</v>
      </c>
      <c r="J80" s="305"/>
      <c r="K80" s="296"/>
      <c r="L80" s="366" t="s">
        <v>157</v>
      </c>
      <c r="M80" s="366"/>
      <c r="N80" s="366"/>
      <c r="O80" s="295">
        <f>SUM(O81:O81)</f>
        <v>3648300</v>
      </c>
      <c r="P80" s="47" t="s">
        <v>144</v>
      </c>
      <c r="AC80" s="30"/>
      <c r="AD80" s="136"/>
      <c r="AE80" s="136"/>
    </row>
    <row r="81" spans="1:31" s="29" customFormat="1" ht="16.5" customHeight="1">
      <c r="A81" s="38"/>
      <c r="B81" s="327"/>
      <c r="C81" s="475"/>
      <c r="D81" s="478"/>
      <c r="E81" s="481"/>
      <c r="F81" s="481"/>
      <c r="G81" s="487"/>
      <c r="H81" s="171" t="s">
        <v>95</v>
      </c>
      <c r="I81" s="295">
        <v>1216100</v>
      </c>
      <c r="J81" s="305" t="s">
        <v>144</v>
      </c>
      <c r="K81" s="69" t="s">
        <v>119</v>
      </c>
      <c r="L81" s="366">
        <v>3</v>
      </c>
      <c r="M81" s="366" t="s">
        <v>424</v>
      </c>
      <c r="N81" s="297" t="s">
        <v>134</v>
      </c>
      <c r="O81" s="295">
        <f>SUM(I81*L81)</f>
        <v>3648300</v>
      </c>
      <c r="P81" s="47" t="s">
        <v>144</v>
      </c>
      <c r="AC81" s="30"/>
      <c r="AD81" s="136"/>
      <c r="AE81" s="136"/>
    </row>
    <row r="82" spans="1:31" s="29" customFormat="1" ht="16.5" customHeight="1">
      <c r="A82" s="38"/>
      <c r="B82" s="327"/>
      <c r="C82" s="530" t="s">
        <v>44</v>
      </c>
      <c r="D82" s="477">
        <v>1000</v>
      </c>
      <c r="E82" s="480">
        <f>+O82/1000</f>
        <v>500</v>
      </c>
      <c r="F82" s="480">
        <f>+E82-D82</f>
        <v>-500</v>
      </c>
      <c r="G82" s="486">
        <f>+F82/D82*100</f>
        <v>-50</v>
      </c>
      <c r="H82" s="191"/>
      <c r="I82" s="42"/>
      <c r="J82" s="86"/>
      <c r="K82" s="51"/>
      <c r="L82" s="316" t="s">
        <v>157</v>
      </c>
      <c r="M82" s="316"/>
      <c r="N82" s="316"/>
      <c r="O82" s="42">
        <f>SUM(O83:O83)</f>
        <v>500000</v>
      </c>
      <c r="P82" s="37" t="s">
        <v>144</v>
      </c>
      <c r="AC82" s="30"/>
      <c r="AD82" s="136"/>
      <c r="AE82" s="136"/>
    </row>
    <row r="83" spans="1:31" s="29" customFormat="1" ht="16.5" customHeight="1" thickBot="1">
      <c r="A83" s="38"/>
      <c r="B83" s="327"/>
      <c r="C83" s="537"/>
      <c r="D83" s="479"/>
      <c r="E83" s="482"/>
      <c r="F83" s="482"/>
      <c r="G83" s="487"/>
      <c r="H83" s="189" t="s">
        <v>224</v>
      </c>
      <c r="I83" s="50">
        <v>500000</v>
      </c>
      <c r="J83" s="170" t="s">
        <v>144</v>
      </c>
      <c r="K83" s="69" t="s">
        <v>119</v>
      </c>
      <c r="L83" s="365">
        <v>1</v>
      </c>
      <c r="M83" s="365" t="s">
        <v>122</v>
      </c>
      <c r="N83" s="70" t="s">
        <v>134</v>
      </c>
      <c r="O83" s="50">
        <f>I83*L83</f>
        <v>500000</v>
      </c>
      <c r="P83" s="71" t="s">
        <v>144</v>
      </c>
      <c r="AC83" s="30"/>
      <c r="AD83" s="136"/>
      <c r="AE83" s="136"/>
    </row>
    <row r="84" spans="1:31" ht="20.100000000000001" customHeight="1">
      <c r="A84" s="192" t="s">
        <v>140</v>
      </c>
      <c r="B84" s="533" t="s">
        <v>163</v>
      </c>
      <c r="C84" s="534"/>
      <c r="D84" s="193">
        <f>+D85+D98+D111+D132+D148+D154+D162+D166+D171+D180+D190</f>
        <v>1691951</v>
      </c>
      <c r="E84" s="194">
        <f>+E85+E98+E111+E132+E148+E154+E162+E166+E171+E180+E190</f>
        <v>1637615.2</v>
      </c>
      <c r="F84" s="194">
        <f>+E84-D84</f>
        <v>-54335.800000000047</v>
      </c>
      <c r="G84" s="195">
        <f>+F84/D84*100</f>
        <v>-3.2114286997673132</v>
      </c>
      <c r="H84" s="196"/>
      <c r="I84" s="197"/>
      <c r="J84" s="198"/>
      <c r="K84" s="199"/>
      <c r="L84" s="199"/>
      <c r="M84" s="199"/>
      <c r="N84" s="199"/>
      <c r="O84" s="197">
        <f>+O85+O98+O111+O132+O148+O154+O162+O166+O171+O180+O190</f>
        <v>1637615200</v>
      </c>
      <c r="P84" s="200" t="s">
        <v>144</v>
      </c>
    </row>
    <row r="85" spans="1:31" ht="20.100000000000001" customHeight="1">
      <c r="A85" s="157"/>
      <c r="B85" s="201" t="s">
        <v>263</v>
      </c>
      <c r="C85" s="335" t="s">
        <v>164</v>
      </c>
      <c r="D85" s="374">
        <f>SUM(D86:D95,D96:D97)</f>
        <v>130138</v>
      </c>
      <c r="E85" s="373">
        <f>SUM(E86:E95,E96:E97)</f>
        <v>123104.2</v>
      </c>
      <c r="F85" s="373">
        <f>+E85-D85</f>
        <v>-7033.8000000000029</v>
      </c>
      <c r="G85" s="376">
        <f>+F85/D85*100</f>
        <v>-5.4048778988458421</v>
      </c>
      <c r="H85" s="202"/>
      <c r="I85" s="117"/>
      <c r="J85" s="60"/>
      <c r="K85" s="337"/>
      <c r="L85" s="424" t="s">
        <v>157</v>
      </c>
      <c r="M85" s="424"/>
      <c r="N85" s="424"/>
      <c r="O85" s="117">
        <f>SUM(O86,O90,O93,O96)</f>
        <v>123104200</v>
      </c>
      <c r="P85" s="83" t="s">
        <v>144</v>
      </c>
    </row>
    <row r="86" spans="1:31" ht="15.95" customHeight="1">
      <c r="A86" s="157"/>
      <c r="B86" s="203" t="s">
        <v>326</v>
      </c>
      <c r="C86" s="524" t="s">
        <v>85</v>
      </c>
      <c r="D86" s="518">
        <v>53436</v>
      </c>
      <c r="E86" s="505">
        <f>+O86/1000</f>
        <v>46402.2</v>
      </c>
      <c r="F86" s="505">
        <f>+E86-D86</f>
        <v>-7033.8000000000029</v>
      </c>
      <c r="G86" s="502">
        <f>+F86/D86*100</f>
        <v>-13.163036155400858</v>
      </c>
      <c r="H86" s="173"/>
      <c r="I86" s="52"/>
      <c r="J86" s="86"/>
      <c r="K86" s="86"/>
      <c r="L86" s="409" t="s">
        <v>157</v>
      </c>
      <c r="M86" s="409"/>
      <c r="N86" s="409"/>
      <c r="O86" s="36">
        <f>SUM(O87:O89)</f>
        <v>46402200</v>
      </c>
      <c r="P86" s="37" t="s">
        <v>144</v>
      </c>
    </row>
    <row r="87" spans="1:31" ht="15.95" customHeight="1">
      <c r="A87" s="157"/>
      <c r="B87" s="172"/>
      <c r="C87" s="525"/>
      <c r="D87" s="519"/>
      <c r="E87" s="506"/>
      <c r="F87" s="506"/>
      <c r="G87" s="503"/>
      <c r="H87" s="308" t="s">
        <v>112</v>
      </c>
      <c r="I87" s="303">
        <v>38600000</v>
      </c>
      <c r="J87" s="305" t="s">
        <v>144</v>
      </c>
      <c r="K87" s="296" t="s">
        <v>119</v>
      </c>
      <c r="L87" s="366">
        <v>1</v>
      </c>
      <c r="M87" s="366" t="s">
        <v>129</v>
      </c>
      <c r="N87" s="297" t="s">
        <v>134</v>
      </c>
      <c r="O87" s="303">
        <f>SUM(I87*L87)</f>
        <v>38600000</v>
      </c>
      <c r="P87" s="47" t="s">
        <v>144</v>
      </c>
    </row>
    <row r="88" spans="1:31" ht="15.95" customHeight="1">
      <c r="A88" s="157"/>
      <c r="B88" s="172"/>
      <c r="C88" s="525"/>
      <c r="D88" s="519"/>
      <c r="E88" s="506"/>
      <c r="F88" s="506"/>
      <c r="G88" s="503"/>
      <c r="H88" s="340" t="s">
        <v>369</v>
      </c>
      <c r="I88" s="303">
        <v>302200</v>
      </c>
      <c r="J88" s="305" t="s">
        <v>144</v>
      </c>
      <c r="K88" s="366" t="s">
        <v>119</v>
      </c>
      <c r="L88" s="366">
        <v>1</v>
      </c>
      <c r="M88" s="366" t="s">
        <v>122</v>
      </c>
      <c r="N88" s="297" t="s">
        <v>134</v>
      </c>
      <c r="O88" s="303">
        <f>SUM(I88*L88)</f>
        <v>302200</v>
      </c>
      <c r="P88" s="47" t="s">
        <v>144</v>
      </c>
    </row>
    <row r="89" spans="1:31" ht="15.95" customHeight="1">
      <c r="A89" s="157"/>
      <c r="B89" s="327"/>
      <c r="C89" s="526"/>
      <c r="D89" s="520"/>
      <c r="E89" s="507"/>
      <c r="F89" s="507">
        <f>+E89-D89</f>
        <v>0</v>
      </c>
      <c r="G89" s="504" t="e">
        <f>+F89/D89*100</f>
        <v>#DIV/0!</v>
      </c>
      <c r="H89" s="169" t="s">
        <v>436</v>
      </c>
      <c r="I89" s="68">
        <v>7500000</v>
      </c>
      <c r="J89" s="170" t="s">
        <v>144</v>
      </c>
      <c r="K89" s="365" t="s">
        <v>119</v>
      </c>
      <c r="L89" s="365">
        <v>1</v>
      </c>
      <c r="M89" s="365" t="s">
        <v>122</v>
      </c>
      <c r="N89" s="70" t="s">
        <v>134</v>
      </c>
      <c r="O89" s="68">
        <f>SUM(I89*L89)</f>
        <v>7500000</v>
      </c>
      <c r="P89" s="71" t="s">
        <v>144</v>
      </c>
    </row>
    <row r="90" spans="1:31" ht="15.95" customHeight="1">
      <c r="A90" s="157"/>
      <c r="B90" s="327"/>
      <c r="C90" s="557" t="s">
        <v>381</v>
      </c>
      <c r="D90" s="516">
        <v>10000</v>
      </c>
      <c r="E90" s="489">
        <f>+O90/1000</f>
        <v>10000</v>
      </c>
      <c r="F90" s="489">
        <f>+E90-D90</f>
        <v>0</v>
      </c>
      <c r="G90" s="483">
        <f>+F90/D90*100</f>
        <v>0</v>
      </c>
      <c r="H90" s="166"/>
      <c r="I90" s="52"/>
      <c r="J90" s="86"/>
      <c r="K90" s="51"/>
      <c r="L90" s="409" t="s">
        <v>157</v>
      </c>
      <c r="M90" s="409"/>
      <c r="N90" s="409"/>
      <c r="O90" s="52">
        <f>SUM(O91:O92)</f>
        <v>10000000</v>
      </c>
      <c r="P90" s="37" t="s">
        <v>144</v>
      </c>
    </row>
    <row r="91" spans="1:31" ht="15.95" customHeight="1">
      <c r="A91" s="157"/>
      <c r="B91" s="327"/>
      <c r="C91" s="558"/>
      <c r="D91" s="517"/>
      <c r="E91" s="491"/>
      <c r="F91" s="491"/>
      <c r="G91" s="484"/>
      <c r="H91" s="306" t="s">
        <v>71</v>
      </c>
      <c r="I91" s="303">
        <v>5000000</v>
      </c>
      <c r="J91" s="305" t="s">
        <v>144</v>
      </c>
      <c r="K91" s="366" t="s">
        <v>119</v>
      </c>
      <c r="L91" s="366">
        <v>1</v>
      </c>
      <c r="M91" s="366" t="s">
        <v>147</v>
      </c>
      <c r="N91" s="366" t="s">
        <v>134</v>
      </c>
      <c r="O91" s="303">
        <f>I91*L91</f>
        <v>5000000</v>
      </c>
      <c r="P91" s="47" t="s">
        <v>144</v>
      </c>
    </row>
    <row r="92" spans="1:31" ht="15.95" customHeight="1">
      <c r="A92" s="157"/>
      <c r="B92" s="327"/>
      <c r="C92" s="559"/>
      <c r="D92" s="528"/>
      <c r="E92" s="490"/>
      <c r="F92" s="490"/>
      <c r="G92" s="485"/>
      <c r="H92" s="204" t="s">
        <v>67</v>
      </c>
      <c r="I92" s="68">
        <v>5000000</v>
      </c>
      <c r="J92" s="170" t="s">
        <v>144</v>
      </c>
      <c r="K92" s="365" t="s">
        <v>119</v>
      </c>
      <c r="L92" s="365">
        <v>1</v>
      </c>
      <c r="M92" s="365" t="s">
        <v>147</v>
      </c>
      <c r="N92" s="70" t="s">
        <v>134</v>
      </c>
      <c r="O92" s="68">
        <f>SUM(I92*L92)</f>
        <v>5000000</v>
      </c>
      <c r="P92" s="71" t="s">
        <v>144</v>
      </c>
    </row>
    <row r="93" spans="1:31" ht="15.95" customHeight="1">
      <c r="A93" s="205"/>
      <c r="B93" s="206"/>
      <c r="C93" s="530" t="s">
        <v>388</v>
      </c>
      <c r="D93" s="516">
        <v>66680</v>
      </c>
      <c r="E93" s="489">
        <f>+O93/1000</f>
        <v>66680</v>
      </c>
      <c r="F93" s="489">
        <f>+E93-D93</f>
        <v>0</v>
      </c>
      <c r="G93" s="483">
        <f>+F93/D93*100</f>
        <v>0</v>
      </c>
      <c r="H93" s="166"/>
      <c r="I93" s="52"/>
      <c r="J93" s="86"/>
      <c r="K93" s="51"/>
      <c r="L93" s="409" t="s">
        <v>157</v>
      </c>
      <c r="M93" s="409"/>
      <c r="N93" s="409"/>
      <c r="O93" s="52">
        <f>SUM(O94:O95)</f>
        <v>66680000</v>
      </c>
      <c r="P93" s="37" t="s">
        <v>144</v>
      </c>
    </row>
    <row r="94" spans="1:31" ht="15.95" customHeight="1">
      <c r="A94" s="205"/>
      <c r="B94" s="206"/>
      <c r="C94" s="531"/>
      <c r="D94" s="517"/>
      <c r="E94" s="491"/>
      <c r="F94" s="491">
        <f>+E94-D94</f>
        <v>0</v>
      </c>
      <c r="G94" s="484" t="e">
        <f>+F94/D94*100</f>
        <v>#DIV/0!</v>
      </c>
      <c r="H94" s="340" t="s">
        <v>81</v>
      </c>
      <c r="I94" s="303">
        <v>65380000</v>
      </c>
      <c r="J94" s="305" t="s">
        <v>144</v>
      </c>
      <c r="K94" s="296" t="s">
        <v>119</v>
      </c>
      <c r="L94" s="366">
        <v>1</v>
      </c>
      <c r="M94" s="366" t="s">
        <v>122</v>
      </c>
      <c r="N94" s="366" t="s">
        <v>134</v>
      </c>
      <c r="O94" s="303">
        <f>I94*L94</f>
        <v>65380000</v>
      </c>
      <c r="P94" s="47" t="s">
        <v>144</v>
      </c>
    </row>
    <row r="95" spans="1:31" ht="15.95" customHeight="1">
      <c r="A95" s="157"/>
      <c r="B95" s="327"/>
      <c r="C95" s="531"/>
      <c r="D95" s="517"/>
      <c r="E95" s="491"/>
      <c r="F95" s="491"/>
      <c r="G95" s="484"/>
      <c r="H95" s="340" t="s">
        <v>84</v>
      </c>
      <c r="I95" s="303">
        <v>1300000</v>
      </c>
      <c r="J95" s="305" t="s">
        <v>144</v>
      </c>
      <c r="K95" s="296" t="s">
        <v>119</v>
      </c>
      <c r="L95" s="366">
        <v>1</v>
      </c>
      <c r="M95" s="366" t="s">
        <v>129</v>
      </c>
      <c r="N95" s="366" t="s">
        <v>134</v>
      </c>
      <c r="O95" s="303">
        <f>I95*L95</f>
        <v>1300000</v>
      </c>
      <c r="P95" s="47" t="s">
        <v>144</v>
      </c>
    </row>
    <row r="96" spans="1:31" ht="15.95" customHeight="1">
      <c r="A96" s="205"/>
      <c r="B96" s="172"/>
      <c r="C96" s="530" t="s">
        <v>375</v>
      </c>
      <c r="D96" s="516">
        <v>22</v>
      </c>
      <c r="E96" s="489">
        <f>O96/1000</f>
        <v>22</v>
      </c>
      <c r="F96" s="489">
        <f>E96-D96</f>
        <v>0</v>
      </c>
      <c r="G96" s="483">
        <f>F96/D96*100</f>
        <v>0</v>
      </c>
      <c r="H96" s="166"/>
      <c r="I96" s="52"/>
      <c r="J96" s="86"/>
      <c r="K96" s="51"/>
      <c r="L96" s="409" t="s">
        <v>157</v>
      </c>
      <c r="M96" s="409"/>
      <c r="N96" s="409"/>
      <c r="O96" s="52">
        <f>SUM(O97:O97)</f>
        <v>22000</v>
      </c>
      <c r="P96" s="37" t="s">
        <v>144</v>
      </c>
    </row>
    <row r="97" spans="1:16" ht="15.95" customHeight="1">
      <c r="A97" s="205"/>
      <c r="B97" s="66"/>
      <c r="C97" s="476"/>
      <c r="D97" s="528"/>
      <c r="E97" s="490"/>
      <c r="F97" s="490"/>
      <c r="G97" s="485"/>
      <c r="H97" s="204" t="s">
        <v>386</v>
      </c>
      <c r="I97" s="68">
        <v>22000</v>
      </c>
      <c r="J97" s="170" t="s">
        <v>144</v>
      </c>
      <c r="K97" s="69" t="s">
        <v>119</v>
      </c>
      <c r="L97" s="365">
        <v>1</v>
      </c>
      <c r="M97" s="365" t="s">
        <v>122</v>
      </c>
      <c r="N97" s="365" t="s">
        <v>134</v>
      </c>
      <c r="O97" s="68">
        <f>I97*L97</f>
        <v>22000</v>
      </c>
      <c r="P97" s="71" t="s">
        <v>144</v>
      </c>
    </row>
    <row r="98" spans="1:16" ht="20.100000000000001" customHeight="1">
      <c r="A98" s="205" t="s">
        <v>407</v>
      </c>
      <c r="B98" s="39" t="s">
        <v>273</v>
      </c>
      <c r="C98" s="207" t="s">
        <v>340</v>
      </c>
      <c r="D98" s="208">
        <f>SUM(D99:D109)</f>
        <v>89100</v>
      </c>
      <c r="E98" s="349">
        <f>O98/1000</f>
        <v>90100</v>
      </c>
      <c r="F98" s="349">
        <f>+E98-D98</f>
        <v>1000</v>
      </c>
      <c r="G98" s="358">
        <f>+F98/D98*100</f>
        <v>1.122334455667789</v>
      </c>
      <c r="H98" s="169"/>
      <c r="I98" s="50"/>
      <c r="J98" s="170"/>
      <c r="K98" s="170"/>
      <c r="L98" s="546"/>
      <c r="M98" s="546"/>
      <c r="N98" s="546"/>
      <c r="O98" s="209">
        <f>SUM(O99,O102,O104,O107,O109)</f>
        <v>90100000</v>
      </c>
      <c r="P98" s="71" t="s">
        <v>144</v>
      </c>
    </row>
    <row r="99" spans="1:16" ht="15.75" customHeight="1">
      <c r="A99" s="157"/>
      <c r="B99" s="333"/>
      <c r="C99" s="474" t="s">
        <v>253</v>
      </c>
      <c r="D99" s="516">
        <v>21200</v>
      </c>
      <c r="E99" s="489">
        <f>+O99/1000</f>
        <v>21200</v>
      </c>
      <c r="F99" s="489">
        <f>+E99-D99</f>
        <v>0</v>
      </c>
      <c r="G99" s="483">
        <f>+F99/D99*100</f>
        <v>0</v>
      </c>
      <c r="H99" s="173"/>
      <c r="I99" s="52"/>
      <c r="J99" s="86"/>
      <c r="K99" s="51"/>
      <c r="L99" s="409" t="s">
        <v>157</v>
      </c>
      <c r="M99" s="409"/>
      <c r="N99" s="409"/>
      <c r="O99" s="36">
        <f>SUM(O100:O101)</f>
        <v>21200000</v>
      </c>
      <c r="P99" s="37" t="s">
        <v>144</v>
      </c>
    </row>
    <row r="100" spans="1:16" ht="15.75" customHeight="1">
      <c r="A100" s="157"/>
      <c r="B100" s="327"/>
      <c r="C100" s="475"/>
      <c r="D100" s="517"/>
      <c r="E100" s="491"/>
      <c r="F100" s="491"/>
      <c r="G100" s="484"/>
      <c r="H100" s="306" t="s">
        <v>99</v>
      </c>
      <c r="I100" s="303">
        <v>100000</v>
      </c>
      <c r="J100" s="305" t="s">
        <v>144</v>
      </c>
      <c r="K100" s="296" t="s">
        <v>119</v>
      </c>
      <c r="L100" s="366">
        <v>2</v>
      </c>
      <c r="M100" s="366" t="s">
        <v>122</v>
      </c>
      <c r="N100" s="366" t="s">
        <v>134</v>
      </c>
      <c r="O100" s="307">
        <f>I100*L100</f>
        <v>200000</v>
      </c>
      <c r="P100" s="47" t="s">
        <v>144</v>
      </c>
    </row>
    <row r="101" spans="1:16" ht="15.75" customHeight="1">
      <c r="A101" s="157"/>
      <c r="B101" s="327"/>
      <c r="C101" s="476"/>
      <c r="D101" s="528"/>
      <c r="E101" s="490"/>
      <c r="F101" s="490"/>
      <c r="G101" s="485"/>
      <c r="H101" s="182" t="s">
        <v>207</v>
      </c>
      <c r="I101" s="68">
        <v>5250000</v>
      </c>
      <c r="J101" s="170" t="s">
        <v>144</v>
      </c>
      <c r="K101" s="69" t="s">
        <v>119</v>
      </c>
      <c r="L101" s="365">
        <v>4</v>
      </c>
      <c r="M101" s="365" t="s">
        <v>122</v>
      </c>
      <c r="N101" s="70" t="s">
        <v>134</v>
      </c>
      <c r="O101" s="68">
        <v>21000000</v>
      </c>
      <c r="P101" s="71" t="s">
        <v>144</v>
      </c>
    </row>
    <row r="102" spans="1:16" ht="15.75" customHeight="1">
      <c r="A102" s="157"/>
      <c r="B102" s="327"/>
      <c r="C102" s="532" t="s">
        <v>348</v>
      </c>
      <c r="D102" s="529">
        <v>15700</v>
      </c>
      <c r="E102" s="497">
        <f>+O102/1000</f>
        <v>15700</v>
      </c>
      <c r="F102" s="497">
        <f>+E102-D102</f>
        <v>0</v>
      </c>
      <c r="G102" s="494">
        <f>+F102/D102*100</f>
        <v>0</v>
      </c>
      <c r="H102" s="166"/>
      <c r="I102" s="52"/>
      <c r="J102" s="86"/>
      <c r="K102" s="51"/>
      <c r="L102" s="409" t="s">
        <v>157</v>
      </c>
      <c r="M102" s="409"/>
      <c r="N102" s="409"/>
      <c r="O102" s="52">
        <f>SUM(O103:O103)</f>
        <v>15700000</v>
      </c>
      <c r="P102" s="37" t="s">
        <v>144</v>
      </c>
    </row>
    <row r="103" spans="1:16" ht="15.75" customHeight="1">
      <c r="A103" s="157"/>
      <c r="B103" s="327"/>
      <c r="C103" s="532"/>
      <c r="D103" s="529"/>
      <c r="E103" s="497"/>
      <c r="F103" s="497"/>
      <c r="G103" s="494"/>
      <c r="H103" s="340" t="s">
        <v>362</v>
      </c>
      <c r="I103" s="303">
        <v>1500000</v>
      </c>
      <c r="J103" s="305" t="s">
        <v>144</v>
      </c>
      <c r="K103" s="296" t="s">
        <v>119</v>
      </c>
      <c r="L103" s="366">
        <v>12</v>
      </c>
      <c r="M103" s="366" t="s">
        <v>122</v>
      </c>
      <c r="N103" s="366" t="s">
        <v>134</v>
      </c>
      <c r="O103" s="303">
        <v>15700000</v>
      </c>
      <c r="P103" s="47" t="s">
        <v>144</v>
      </c>
    </row>
    <row r="104" spans="1:16" ht="15.95" customHeight="1">
      <c r="A104" s="205"/>
      <c r="B104" s="333"/>
      <c r="C104" s="474" t="s">
        <v>195</v>
      </c>
      <c r="D104" s="516">
        <v>24000</v>
      </c>
      <c r="E104" s="489">
        <f>+O104/1000</f>
        <v>25000</v>
      </c>
      <c r="F104" s="489">
        <f>+E104-D104</f>
        <v>1000</v>
      </c>
      <c r="G104" s="495">
        <f>+F104/D104*100</f>
        <v>4.1666666666666661</v>
      </c>
      <c r="H104" s="166"/>
      <c r="I104" s="52"/>
      <c r="J104" s="86"/>
      <c r="K104" s="51"/>
      <c r="L104" s="409" t="s">
        <v>157</v>
      </c>
      <c r="M104" s="409"/>
      <c r="N104" s="409"/>
      <c r="O104" s="52">
        <f>SUM(O105:O106)</f>
        <v>25000000</v>
      </c>
      <c r="P104" s="37" t="s">
        <v>144</v>
      </c>
    </row>
    <row r="105" spans="1:16" ht="15.95" customHeight="1">
      <c r="A105" s="157"/>
      <c r="B105" s="210"/>
      <c r="C105" s="475"/>
      <c r="D105" s="517"/>
      <c r="E105" s="491"/>
      <c r="F105" s="491"/>
      <c r="G105" s="496"/>
      <c r="H105" s="340" t="s">
        <v>346</v>
      </c>
      <c r="I105" s="303">
        <v>11000000</v>
      </c>
      <c r="J105" s="305" t="s">
        <v>144</v>
      </c>
      <c r="K105" s="296" t="s">
        <v>119</v>
      </c>
      <c r="L105" s="366">
        <v>2</v>
      </c>
      <c r="M105" s="366" t="s">
        <v>122</v>
      </c>
      <c r="N105" s="297" t="s">
        <v>134</v>
      </c>
      <c r="O105" s="303">
        <f>SUM(I105*L105)</f>
        <v>22000000</v>
      </c>
      <c r="P105" s="47" t="s">
        <v>144</v>
      </c>
    </row>
    <row r="106" spans="1:16" ht="15.95" customHeight="1">
      <c r="A106" s="157"/>
      <c r="B106" s="210"/>
      <c r="C106" s="476"/>
      <c r="D106" s="528"/>
      <c r="E106" s="490"/>
      <c r="F106" s="490"/>
      <c r="G106" s="508"/>
      <c r="H106" s="340" t="s">
        <v>339</v>
      </c>
      <c r="I106" s="303">
        <v>3000000</v>
      </c>
      <c r="J106" s="305" t="s">
        <v>144</v>
      </c>
      <c r="K106" s="296" t="s">
        <v>119</v>
      </c>
      <c r="L106" s="366">
        <v>1</v>
      </c>
      <c r="M106" s="366" t="s">
        <v>122</v>
      </c>
      <c r="N106" s="297" t="s">
        <v>134</v>
      </c>
      <c r="O106" s="303">
        <f>SUM(I106*L106)</f>
        <v>3000000</v>
      </c>
      <c r="P106" s="47" t="s">
        <v>144</v>
      </c>
    </row>
    <row r="107" spans="1:16" ht="15.95" customHeight="1">
      <c r="A107" s="157"/>
      <c r="B107" s="210"/>
      <c r="C107" s="474" t="s">
        <v>197</v>
      </c>
      <c r="D107" s="516">
        <v>19200</v>
      </c>
      <c r="E107" s="489">
        <f>+O107/1000</f>
        <v>19200</v>
      </c>
      <c r="F107" s="489">
        <f>+E107-D107</f>
        <v>0</v>
      </c>
      <c r="G107" s="551">
        <f>+F107/D107*100</f>
        <v>0</v>
      </c>
      <c r="H107" s="166"/>
      <c r="I107" s="52"/>
      <c r="J107" s="86"/>
      <c r="K107" s="51"/>
      <c r="L107" s="409" t="s">
        <v>157</v>
      </c>
      <c r="M107" s="409"/>
      <c r="N107" s="409"/>
      <c r="O107" s="52">
        <f>SUM(O108:O108)</f>
        <v>19200000</v>
      </c>
      <c r="P107" s="37" t="s">
        <v>144</v>
      </c>
    </row>
    <row r="108" spans="1:16" ht="15.95" customHeight="1">
      <c r="A108" s="157"/>
      <c r="B108" s="327"/>
      <c r="C108" s="476"/>
      <c r="D108" s="528"/>
      <c r="E108" s="490"/>
      <c r="F108" s="490"/>
      <c r="G108" s="552"/>
      <c r="H108" s="189" t="s">
        <v>346</v>
      </c>
      <c r="I108" s="266">
        <v>4800000</v>
      </c>
      <c r="J108" s="170" t="s">
        <v>144</v>
      </c>
      <c r="K108" s="69" t="s">
        <v>119</v>
      </c>
      <c r="L108" s="365">
        <v>4</v>
      </c>
      <c r="M108" s="365" t="s">
        <v>122</v>
      </c>
      <c r="N108" s="70" t="s">
        <v>134</v>
      </c>
      <c r="O108" s="266">
        <f>SUM(I108*L108)</f>
        <v>19200000</v>
      </c>
      <c r="P108" s="71" t="s">
        <v>144</v>
      </c>
    </row>
    <row r="109" spans="1:16" ht="15.95" customHeight="1">
      <c r="A109" s="157"/>
      <c r="B109" s="327"/>
      <c r="C109" s="527" t="s">
        <v>213</v>
      </c>
      <c r="D109" s="516">
        <v>9000</v>
      </c>
      <c r="E109" s="489">
        <f>+O109/1000</f>
        <v>9000</v>
      </c>
      <c r="F109" s="489">
        <f>+E109-D109</f>
        <v>0</v>
      </c>
      <c r="G109" s="483">
        <f>+F109/D109*100</f>
        <v>0</v>
      </c>
      <c r="H109" s="173"/>
      <c r="I109" s="52"/>
      <c r="J109" s="86"/>
      <c r="K109" s="51"/>
      <c r="L109" s="409" t="s">
        <v>157</v>
      </c>
      <c r="M109" s="409"/>
      <c r="N109" s="409"/>
      <c r="O109" s="52">
        <f>SUM(O110:O110)</f>
        <v>9000000</v>
      </c>
      <c r="P109" s="37" t="s">
        <v>144</v>
      </c>
    </row>
    <row r="110" spans="1:16" ht="15.95" customHeight="1">
      <c r="A110" s="157"/>
      <c r="B110" s="328"/>
      <c r="C110" s="523"/>
      <c r="D110" s="528"/>
      <c r="E110" s="490"/>
      <c r="F110" s="490">
        <f>+E110-D110</f>
        <v>0</v>
      </c>
      <c r="G110" s="485" t="e">
        <f>+F110/D110*100</f>
        <v>#DIV/0!</v>
      </c>
      <c r="H110" s="182" t="s">
        <v>207</v>
      </c>
      <c r="I110" s="68">
        <v>2250000</v>
      </c>
      <c r="J110" s="170" t="s">
        <v>144</v>
      </c>
      <c r="K110" s="69" t="s">
        <v>119</v>
      </c>
      <c r="L110" s="365">
        <v>4</v>
      </c>
      <c r="M110" s="365" t="s">
        <v>122</v>
      </c>
      <c r="N110" s="70" t="s">
        <v>134</v>
      </c>
      <c r="O110" s="68">
        <f>SUM(I110*L110)</f>
        <v>9000000</v>
      </c>
      <c r="P110" s="71" t="s">
        <v>144</v>
      </c>
    </row>
    <row r="111" spans="1:16" ht="20.100000000000001" customHeight="1">
      <c r="A111" s="205"/>
      <c r="B111" s="211" t="s">
        <v>347</v>
      </c>
      <c r="C111" s="363" t="s">
        <v>164</v>
      </c>
      <c r="D111" s="353">
        <f>SUM(D112:D130)</f>
        <v>1114919</v>
      </c>
      <c r="E111" s="343">
        <f>O111/1000</f>
        <v>1077219</v>
      </c>
      <c r="F111" s="343">
        <f>E111-D111</f>
        <v>-37700</v>
      </c>
      <c r="G111" s="212">
        <f>F111/D111*100</f>
        <v>-3.3814115644275509</v>
      </c>
      <c r="H111" s="306"/>
      <c r="I111" s="303"/>
      <c r="J111" s="305"/>
      <c r="K111" s="296"/>
      <c r="L111" s="424"/>
      <c r="M111" s="424"/>
      <c r="N111" s="424"/>
      <c r="O111" s="303">
        <f>SUM(O112,O115,O117,O123,O125,O127,O129)</f>
        <v>1077219000</v>
      </c>
      <c r="P111" s="71" t="s">
        <v>144</v>
      </c>
    </row>
    <row r="112" spans="1:16" ht="15.95" customHeight="1">
      <c r="A112" s="157"/>
      <c r="B112" s="206" t="s">
        <v>341</v>
      </c>
      <c r="C112" s="474" t="s">
        <v>267</v>
      </c>
      <c r="D112" s="516">
        <v>75600</v>
      </c>
      <c r="E112" s="489">
        <f>O112/1000</f>
        <v>37900</v>
      </c>
      <c r="F112" s="489">
        <f>E112-D112</f>
        <v>-37700</v>
      </c>
      <c r="G112" s="483">
        <f>F112/D112*100</f>
        <v>-49.867724867724867</v>
      </c>
      <c r="H112" s="173"/>
      <c r="I112" s="52"/>
      <c r="J112" s="86"/>
      <c r="K112" s="51"/>
      <c r="L112" s="409" t="s">
        <v>157</v>
      </c>
      <c r="M112" s="409"/>
      <c r="N112" s="409"/>
      <c r="O112" s="52">
        <f>SUM(O113:O114)</f>
        <v>37900000</v>
      </c>
      <c r="P112" s="37" t="s">
        <v>144</v>
      </c>
    </row>
    <row r="113" spans="1:16" ht="15.95" customHeight="1">
      <c r="A113" s="157"/>
      <c r="B113" s="213"/>
      <c r="C113" s="475"/>
      <c r="D113" s="517"/>
      <c r="E113" s="491"/>
      <c r="F113" s="491"/>
      <c r="G113" s="484"/>
      <c r="H113" s="306" t="s">
        <v>461</v>
      </c>
      <c r="I113" s="303">
        <v>36900000</v>
      </c>
      <c r="J113" s="305" t="s">
        <v>144</v>
      </c>
      <c r="K113" s="296" t="s">
        <v>119</v>
      </c>
      <c r="L113" s="366">
        <v>1</v>
      </c>
      <c r="M113" s="366" t="s">
        <v>122</v>
      </c>
      <c r="N113" s="297" t="s">
        <v>134</v>
      </c>
      <c r="O113" s="303">
        <f>SUM(I113*L113)</f>
        <v>36900000</v>
      </c>
      <c r="P113" s="47" t="s">
        <v>144</v>
      </c>
    </row>
    <row r="114" spans="1:16" ht="15.95" customHeight="1">
      <c r="A114" s="157"/>
      <c r="B114" s="213"/>
      <c r="C114" s="476"/>
      <c r="D114" s="528"/>
      <c r="E114" s="490"/>
      <c r="F114" s="490"/>
      <c r="G114" s="484"/>
      <c r="H114" s="182" t="s">
        <v>460</v>
      </c>
      <c r="I114" s="68">
        <v>1000000</v>
      </c>
      <c r="J114" s="170" t="s">
        <v>144</v>
      </c>
      <c r="K114" s="69" t="s">
        <v>119</v>
      </c>
      <c r="L114" s="365">
        <v>1</v>
      </c>
      <c r="M114" s="365" t="s">
        <v>122</v>
      </c>
      <c r="N114" s="70" t="s">
        <v>134</v>
      </c>
      <c r="O114" s="68">
        <f>SUM(I114*L114)</f>
        <v>1000000</v>
      </c>
      <c r="P114" s="71" t="s">
        <v>144</v>
      </c>
    </row>
    <row r="115" spans="1:16" ht="15.95" customHeight="1">
      <c r="A115" s="157"/>
      <c r="B115" s="327"/>
      <c r="C115" s="474" t="s">
        <v>248</v>
      </c>
      <c r="D115" s="516">
        <v>100</v>
      </c>
      <c r="E115" s="489">
        <f>+O115/1000</f>
        <v>100</v>
      </c>
      <c r="F115" s="489">
        <f>+E115-D115</f>
        <v>0</v>
      </c>
      <c r="G115" s="495">
        <f>+F115/D115*100</f>
        <v>0</v>
      </c>
      <c r="H115" s="173"/>
      <c r="I115" s="52"/>
      <c r="J115" s="86"/>
      <c r="K115" s="51"/>
      <c r="L115" s="409" t="s">
        <v>157</v>
      </c>
      <c r="M115" s="409"/>
      <c r="N115" s="409"/>
      <c r="O115" s="52">
        <f>SUM(O116)</f>
        <v>100000</v>
      </c>
      <c r="P115" s="37" t="s">
        <v>144</v>
      </c>
    </row>
    <row r="116" spans="1:16" ht="15.95" customHeight="1">
      <c r="A116" s="157"/>
      <c r="B116" s="327"/>
      <c r="C116" s="476"/>
      <c r="D116" s="528"/>
      <c r="E116" s="490"/>
      <c r="F116" s="490"/>
      <c r="G116" s="508"/>
      <c r="H116" s="182" t="s">
        <v>0</v>
      </c>
      <c r="I116" s="68">
        <v>20000</v>
      </c>
      <c r="J116" s="170" t="s">
        <v>144</v>
      </c>
      <c r="K116" s="69" t="s">
        <v>119</v>
      </c>
      <c r="L116" s="365">
        <v>5</v>
      </c>
      <c r="M116" s="365" t="s">
        <v>122</v>
      </c>
      <c r="N116" s="70" t="s">
        <v>134</v>
      </c>
      <c r="O116" s="68">
        <f>SUM(I116*L116)</f>
        <v>100000</v>
      </c>
      <c r="P116" s="71" t="s">
        <v>144</v>
      </c>
    </row>
    <row r="117" spans="1:16" ht="15.95" customHeight="1">
      <c r="A117" s="157"/>
      <c r="B117" s="213"/>
      <c r="C117" s="530" t="s">
        <v>69</v>
      </c>
      <c r="D117" s="516">
        <v>28089</v>
      </c>
      <c r="E117" s="489">
        <f>O117/1000</f>
        <v>28089</v>
      </c>
      <c r="F117" s="489">
        <f>E117-D117</f>
        <v>0</v>
      </c>
      <c r="G117" s="495">
        <f>F117/D117*100</f>
        <v>0</v>
      </c>
      <c r="H117" s="306"/>
      <c r="I117" s="303"/>
      <c r="J117" s="305"/>
      <c r="K117" s="296"/>
      <c r="L117" s="547" t="s">
        <v>157</v>
      </c>
      <c r="M117" s="547"/>
      <c r="N117" s="547"/>
      <c r="O117" s="303">
        <f>SUM(O118:O122)</f>
        <v>28089000</v>
      </c>
      <c r="P117" s="47" t="s">
        <v>144</v>
      </c>
    </row>
    <row r="118" spans="1:16" ht="15.95" customHeight="1">
      <c r="A118" s="157"/>
      <c r="B118" s="213"/>
      <c r="C118" s="531"/>
      <c r="D118" s="517"/>
      <c r="E118" s="491"/>
      <c r="F118" s="491"/>
      <c r="G118" s="496"/>
      <c r="H118" s="306" t="s">
        <v>256</v>
      </c>
      <c r="I118" s="303">
        <v>1134286</v>
      </c>
      <c r="J118" s="305" t="s">
        <v>144</v>
      </c>
      <c r="K118" s="296" t="s">
        <v>119</v>
      </c>
      <c r="L118" s="366">
        <v>7</v>
      </c>
      <c r="M118" s="366" t="s">
        <v>147</v>
      </c>
      <c r="N118" s="297" t="s">
        <v>134</v>
      </c>
      <c r="O118" s="309">
        <v>7940000</v>
      </c>
      <c r="P118" s="47" t="s">
        <v>144</v>
      </c>
    </row>
    <row r="119" spans="1:16" ht="15.95" customHeight="1">
      <c r="A119" s="157"/>
      <c r="B119" s="213"/>
      <c r="C119" s="531"/>
      <c r="D119" s="517"/>
      <c r="E119" s="491"/>
      <c r="F119" s="491"/>
      <c r="G119" s="496"/>
      <c r="H119" s="306" t="s">
        <v>302</v>
      </c>
      <c r="I119" s="303">
        <v>972714</v>
      </c>
      <c r="J119" s="305" t="s">
        <v>144</v>
      </c>
      <c r="K119" s="296" t="s">
        <v>119</v>
      </c>
      <c r="L119" s="366">
        <v>7</v>
      </c>
      <c r="M119" s="366" t="s">
        <v>147</v>
      </c>
      <c r="N119" s="297" t="s">
        <v>134</v>
      </c>
      <c r="O119" s="303">
        <v>6809000</v>
      </c>
      <c r="P119" s="47" t="s">
        <v>144</v>
      </c>
    </row>
    <row r="120" spans="1:16" ht="15.95" customHeight="1">
      <c r="A120" s="157"/>
      <c r="B120" s="213"/>
      <c r="C120" s="531"/>
      <c r="D120" s="517"/>
      <c r="E120" s="491"/>
      <c r="F120" s="491"/>
      <c r="G120" s="496"/>
      <c r="H120" s="306" t="s">
        <v>331</v>
      </c>
      <c r="I120" s="303">
        <v>614286</v>
      </c>
      <c r="J120" s="305" t="s">
        <v>144</v>
      </c>
      <c r="K120" s="296" t="s">
        <v>119</v>
      </c>
      <c r="L120" s="366">
        <v>7</v>
      </c>
      <c r="M120" s="366" t="s">
        <v>147</v>
      </c>
      <c r="N120" s="297" t="s">
        <v>134</v>
      </c>
      <c r="O120" s="303">
        <v>4300000</v>
      </c>
      <c r="P120" s="47" t="s">
        <v>144</v>
      </c>
    </row>
    <row r="121" spans="1:16" ht="15.95" customHeight="1">
      <c r="A121" s="157"/>
      <c r="B121" s="213"/>
      <c r="C121" s="531"/>
      <c r="D121" s="517"/>
      <c r="E121" s="491"/>
      <c r="F121" s="491"/>
      <c r="G121" s="496"/>
      <c r="H121" s="306" t="s">
        <v>276</v>
      </c>
      <c r="I121" s="303">
        <v>2600000</v>
      </c>
      <c r="J121" s="305" t="s">
        <v>144</v>
      </c>
      <c r="K121" s="296" t="s">
        <v>119</v>
      </c>
      <c r="L121" s="366">
        <v>1</v>
      </c>
      <c r="M121" s="366" t="s">
        <v>122</v>
      </c>
      <c r="N121" s="297" t="s">
        <v>134</v>
      </c>
      <c r="O121" s="303">
        <v>2600000</v>
      </c>
      <c r="P121" s="47" t="s">
        <v>144</v>
      </c>
    </row>
    <row r="122" spans="1:16" ht="15.95" customHeight="1">
      <c r="A122" s="157"/>
      <c r="B122" s="213"/>
      <c r="C122" s="537"/>
      <c r="D122" s="528"/>
      <c r="E122" s="490"/>
      <c r="F122" s="490"/>
      <c r="G122" s="508"/>
      <c r="H122" s="306" t="s">
        <v>101</v>
      </c>
      <c r="I122" s="303">
        <v>920000</v>
      </c>
      <c r="J122" s="305" t="s">
        <v>144</v>
      </c>
      <c r="K122" s="296" t="s">
        <v>119</v>
      </c>
      <c r="L122" s="366">
        <v>7</v>
      </c>
      <c r="M122" s="366" t="s">
        <v>147</v>
      </c>
      <c r="N122" s="297" t="s">
        <v>134</v>
      </c>
      <c r="O122" s="303">
        <v>6440000</v>
      </c>
      <c r="P122" s="47" t="s">
        <v>144</v>
      </c>
    </row>
    <row r="123" spans="1:16" ht="15.95" customHeight="1">
      <c r="A123" s="157"/>
      <c r="B123" s="213"/>
      <c r="C123" s="540" t="s">
        <v>57</v>
      </c>
      <c r="D123" s="529">
        <v>34500</v>
      </c>
      <c r="E123" s="497">
        <f>+O123/1000</f>
        <v>34500</v>
      </c>
      <c r="F123" s="497">
        <f>+E123-D123</f>
        <v>0</v>
      </c>
      <c r="G123" s="483">
        <f>+F123/D123*100</f>
        <v>0</v>
      </c>
      <c r="H123" s="166"/>
      <c r="I123" s="52"/>
      <c r="J123" s="86"/>
      <c r="K123" s="51"/>
      <c r="L123" s="409" t="s">
        <v>157</v>
      </c>
      <c r="M123" s="409"/>
      <c r="N123" s="409"/>
      <c r="O123" s="52">
        <f>SUM(O124:O124)</f>
        <v>34500000</v>
      </c>
      <c r="P123" s="37" t="s">
        <v>144</v>
      </c>
    </row>
    <row r="124" spans="1:16" ht="15.95" customHeight="1">
      <c r="A124" s="157"/>
      <c r="B124" s="213"/>
      <c r="C124" s="538"/>
      <c r="D124" s="529"/>
      <c r="E124" s="497"/>
      <c r="F124" s="497"/>
      <c r="G124" s="485"/>
      <c r="H124" s="169" t="s">
        <v>75</v>
      </c>
      <c r="I124" s="68">
        <v>1916667</v>
      </c>
      <c r="J124" s="170" t="s">
        <v>144</v>
      </c>
      <c r="K124" s="69" t="s">
        <v>119</v>
      </c>
      <c r="L124" s="365">
        <v>18</v>
      </c>
      <c r="M124" s="365" t="s">
        <v>122</v>
      </c>
      <c r="N124" s="70" t="s">
        <v>134</v>
      </c>
      <c r="O124" s="68">
        <v>34500000</v>
      </c>
      <c r="P124" s="71" t="s">
        <v>144</v>
      </c>
    </row>
    <row r="125" spans="1:16" ht="15.95" customHeight="1">
      <c r="A125" s="214"/>
      <c r="B125" s="206"/>
      <c r="C125" s="535" t="s">
        <v>64</v>
      </c>
      <c r="D125" s="516">
        <v>128000</v>
      </c>
      <c r="E125" s="489">
        <f>O125/1000</f>
        <v>128000</v>
      </c>
      <c r="F125" s="509">
        <f>E125-D125</f>
        <v>0</v>
      </c>
      <c r="G125" s="495">
        <f>+F125/D125*100</f>
        <v>0</v>
      </c>
      <c r="H125" s="216"/>
      <c r="I125" s="86"/>
      <c r="J125" s="86"/>
      <c r="K125" s="86"/>
      <c r="L125" s="409" t="s">
        <v>157</v>
      </c>
      <c r="M125" s="409"/>
      <c r="N125" s="409"/>
      <c r="O125" s="36">
        <f>SUM(O126:O126)</f>
        <v>128000000</v>
      </c>
      <c r="P125" s="37" t="s">
        <v>144</v>
      </c>
    </row>
    <row r="126" spans="1:16" ht="15.95" customHeight="1">
      <c r="A126" s="205"/>
      <c r="B126" s="206"/>
      <c r="C126" s="539"/>
      <c r="D126" s="517"/>
      <c r="E126" s="491"/>
      <c r="F126" s="510"/>
      <c r="G126" s="496"/>
      <c r="H126" s="175" t="s">
        <v>398</v>
      </c>
      <c r="I126" s="303">
        <v>4000000</v>
      </c>
      <c r="J126" s="305" t="s">
        <v>144</v>
      </c>
      <c r="K126" s="296" t="s">
        <v>119</v>
      </c>
      <c r="L126" s="366">
        <v>32</v>
      </c>
      <c r="M126" s="366" t="s">
        <v>122</v>
      </c>
      <c r="N126" s="297" t="s">
        <v>134</v>
      </c>
      <c r="O126" s="303">
        <f>SUM(I126*L126)</f>
        <v>128000000</v>
      </c>
      <c r="P126" s="47" t="s">
        <v>144</v>
      </c>
    </row>
    <row r="127" spans="1:16" ht="15.95" hidden="1" customHeight="1">
      <c r="A127" s="157"/>
      <c r="B127" s="213"/>
      <c r="C127" s="530" t="s">
        <v>23</v>
      </c>
      <c r="D127" s="489">
        <v>0</v>
      </c>
      <c r="E127" s="489">
        <f>O127/1000</f>
        <v>0</v>
      </c>
      <c r="F127" s="489">
        <f>+E127-D127</f>
        <v>0</v>
      </c>
      <c r="G127" s="495">
        <v>0</v>
      </c>
      <c r="H127" s="173"/>
      <c r="I127" s="52"/>
      <c r="J127" s="86"/>
      <c r="K127" s="51"/>
      <c r="L127" s="409" t="s">
        <v>157</v>
      </c>
      <c r="M127" s="409"/>
      <c r="N127" s="409"/>
      <c r="O127" s="52">
        <f>SUM(O128:O128)</f>
        <v>0</v>
      </c>
      <c r="P127" s="37" t="s">
        <v>144</v>
      </c>
    </row>
    <row r="128" spans="1:16" ht="15.95" hidden="1" customHeight="1">
      <c r="A128" s="157"/>
      <c r="B128" s="213"/>
      <c r="C128" s="475"/>
      <c r="D128" s="491"/>
      <c r="E128" s="491"/>
      <c r="F128" s="491"/>
      <c r="G128" s="496"/>
      <c r="H128" s="306" t="s">
        <v>25</v>
      </c>
      <c r="I128" s="303"/>
      <c r="J128" s="305" t="s">
        <v>144</v>
      </c>
      <c r="K128" s="296" t="s">
        <v>119</v>
      </c>
      <c r="L128" s="366"/>
      <c r="M128" s="366" t="s">
        <v>122</v>
      </c>
      <c r="N128" s="297" t="s">
        <v>134</v>
      </c>
      <c r="O128" s="303">
        <f>I128*L128</f>
        <v>0</v>
      </c>
      <c r="P128" s="47" t="s">
        <v>144</v>
      </c>
    </row>
    <row r="129" spans="1:16" ht="15.95" customHeight="1">
      <c r="A129" s="157"/>
      <c r="B129" s="327"/>
      <c r="C129" s="474" t="s">
        <v>187</v>
      </c>
      <c r="D129" s="516">
        <v>848630</v>
      </c>
      <c r="E129" s="489">
        <f>(O129/1000)</f>
        <v>848630</v>
      </c>
      <c r="F129" s="489">
        <f>E129-D129</f>
        <v>0</v>
      </c>
      <c r="G129" s="495">
        <f>F129/D129*100</f>
        <v>0</v>
      </c>
      <c r="H129" s="188"/>
      <c r="I129" s="52"/>
      <c r="J129" s="86"/>
      <c r="K129" s="51"/>
      <c r="L129" s="409" t="s">
        <v>157</v>
      </c>
      <c r="M129" s="409"/>
      <c r="N129" s="409"/>
      <c r="O129" s="52">
        <f>SUM(O130:O131)</f>
        <v>848630000</v>
      </c>
      <c r="P129" s="37" t="s">
        <v>144</v>
      </c>
    </row>
    <row r="130" spans="1:16" ht="15.95" customHeight="1">
      <c r="A130" s="157"/>
      <c r="B130" s="327"/>
      <c r="C130" s="475"/>
      <c r="D130" s="517"/>
      <c r="E130" s="491"/>
      <c r="F130" s="491"/>
      <c r="G130" s="496"/>
      <c r="H130" s="290" t="s">
        <v>447</v>
      </c>
      <c r="I130" s="303">
        <v>128630000</v>
      </c>
      <c r="J130" s="305" t="s">
        <v>144</v>
      </c>
      <c r="K130" s="296" t="s">
        <v>119</v>
      </c>
      <c r="L130" s="366">
        <v>1</v>
      </c>
      <c r="M130" s="366" t="s">
        <v>122</v>
      </c>
      <c r="N130" s="297" t="s">
        <v>136</v>
      </c>
      <c r="O130" s="303">
        <f>I130*L130</f>
        <v>128630000</v>
      </c>
      <c r="P130" s="47" t="s">
        <v>144</v>
      </c>
    </row>
    <row r="131" spans="1:16" ht="15.95" customHeight="1">
      <c r="A131" s="217"/>
      <c r="B131" s="328"/>
      <c r="C131" s="476"/>
      <c r="D131" s="528"/>
      <c r="E131" s="490"/>
      <c r="F131" s="490"/>
      <c r="G131" s="508"/>
      <c r="H131" s="218" t="s">
        <v>111</v>
      </c>
      <c r="I131" s="68">
        <v>72000000</v>
      </c>
      <c r="J131" s="170" t="s">
        <v>144</v>
      </c>
      <c r="K131" s="69" t="s">
        <v>119</v>
      </c>
      <c r="L131" s="365">
        <v>10</v>
      </c>
      <c r="M131" s="365" t="s">
        <v>122</v>
      </c>
      <c r="N131" s="70" t="s">
        <v>136</v>
      </c>
      <c r="O131" s="68">
        <f>I131*L131</f>
        <v>720000000</v>
      </c>
      <c r="P131" s="71" t="s">
        <v>144</v>
      </c>
    </row>
    <row r="132" spans="1:16" ht="20.100000000000001" customHeight="1">
      <c r="A132" s="214" t="s">
        <v>439</v>
      </c>
      <c r="B132" s="211" t="s">
        <v>271</v>
      </c>
      <c r="C132" s="335" t="s">
        <v>164</v>
      </c>
      <c r="D132" s="373">
        <f>SUM(D133:D147)</f>
        <v>138645</v>
      </c>
      <c r="E132" s="373">
        <f>O132/1000</f>
        <v>144885</v>
      </c>
      <c r="F132" s="373">
        <f>+E132-D132</f>
        <v>6240</v>
      </c>
      <c r="G132" s="375">
        <f>F132/D132*100</f>
        <v>4.5007032348804499</v>
      </c>
      <c r="H132" s="219"/>
      <c r="I132" s="117"/>
      <c r="J132" s="60"/>
      <c r="K132" s="118"/>
      <c r="L132" s="337"/>
      <c r="M132" s="337"/>
      <c r="N132" s="119"/>
      <c r="O132" s="117">
        <f>SUM(O133,O135,O138,O141)</f>
        <v>144885000</v>
      </c>
      <c r="P132" s="83" t="s">
        <v>144</v>
      </c>
    </row>
    <row r="133" spans="1:16" ht="15.95" customHeight="1">
      <c r="A133" s="214"/>
      <c r="B133" s="206" t="s">
        <v>282</v>
      </c>
      <c r="C133" s="540" t="s">
        <v>103</v>
      </c>
      <c r="D133" s="497">
        <v>12000</v>
      </c>
      <c r="E133" s="497">
        <f>O133/1000</f>
        <v>12000</v>
      </c>
      <c r="F133" s="497">
        <f>+E133-D133</f>
        <v>0</v>
      </c>
      <c r="G133" s="493">
        <v>0</v>
      </c>
      <c r="H133" s="173"/>
      <c r="I133" s="52"/>
      <c r="J133" s="86"/>
      <c r="K133" s="51"/>
      <c r="L133" s="409" t="s">
        <v>157</v>
      </c>
      <c r="M133" s="409"/>
      <c r="N133" s="409"/>
      <c r="O133" s="52">
        <f>SUM(O134:O134)</f>
        <v>12000000</v>
      </c>
      <c r="P133" s="37" t="s">
        <v>144</v>
      </c>
    </row>
    <row r="134" spans="1:16" ht="15.95" customHeight="1">
      <c r="A134" s="214"/>
      <c r="B134" s="206"/>
      <c r="C134" s="538"/>
      <c r="D134" s="497"/>
      <c r="E134" s="497"/>
      <c r="F134" s="497"/>
      <c r="G134" s="493"/>
      <c r="H134" s="310" t="s">
        <v>180</v>
      </c>
      <c r="I134" s="303">
        <v>1200000</v>
      </c>
      <c r="J134" s="305" t="s">
        <v>144</v>
      </c>
      <c r="K134" s="296" t="s">
        <v>119</v>
      </c>
      <c r="L134" s="366">
        <v>10</v>
      </c>
      <c r="M134" s="366" t="s">
        <v>122</v>
      </c>
      <c r="N134" s="297" t="s">
        <v>134</v>
      </c>
      <c r="O134" s="303">
        <f>I134*L134</f>
        <v>12000000</v>
      </c>
      <c r="P134" s="47" t="s">
        <v>144</v>
      </c>
    </row>
    <row r="135" spans="1:16" ht="15.95" customHeight="1">
      <c r="A135" s="214"/>
      <c r="B135" s="206"/>
      <c r="C135" s="474" t="s">
        <v>94</v>
      </c>
      <c r="D135" s="489">
        <v>110000</v>
      </c>
      <c r="E135" s="489">
        <f>O135/1000</f>
        <v>110000</v>
      </c>
      <c r="F135" s="489">
        <f>+E135-D135</f>
        <v>0</v>
      </c>
      <c r="G135" s="495">
        <f>F135/D135*100</f>
        <v>0</v>
      </c>
      <c r="H135" s="173"/>
      <c r="I135" s="52"/>
      <c r="J135" s="86"/>
      <c r="K135" s="51"/>
      <c r="L135" s="409" t="s">
        <v>157</v>
      </c>
      <c r="M135" s="409"/>
      <c r="N135" s="409"/>
      <c r="O135" s="52">
        <f>SUM(O136:O137)</f>
        <v>110000000</v>
      </c>
      <c r="P135" s="37" t="s">
        <v>144</v>
      </c>
    </row>
    <row r="136" spans="1:16" ht="15.95" customHeight="1">
      <c r="A136" s="214"/>
      <c r="B136" s="206"/>
      <c r="C136" s="475"/>
      <c r="D136" s="491"/>
      <c r="E136" s="491"/>
      <c r="F136" s="491"/>
      <c r="G136" s="496"/>
      <c r="H136" s="306" t="s">
        <v>94</v>
      </c>
      <c r="I136" s="303">
        <v>5000000</v>
      </c>
      <c r="J136" s="305" t="s">
        <v>144</v>
      </c>
      <c r="K136" s="296" t="s">
        <v>119</v>
      </c>
      <c r="L136" s="366">
        <v>12</v>
      </c>
      <c r="M136" s="366" t="s">
        <v>127</v>
      </c>
      <c r="N136" s="297" t="s">
        <v>134</v>
      </c>
      <c r="O136" s="303">
        <f>I136*L136</f>
        <v>60000000</v>
      </c>
      <c r="P136" s="47" t="s">
        <v>144</v>
      </c>
    </row>
    <row r="137" spans="1:16" ht="15.95" customHeight="1">
      <c r="A137" s="214"/>
      <c r="B137" s="206"/>
      <c r="C137" s="476"/>
      <c r="D137" s="490"/>
      <c r="E137" s="490"/>
      <c r="F137" s="490"/>
      <c r="G137" s="508"/>
      <c r="H137" s="306" t="s">
        <v>404</v>
      </c>
      <c r="I137" s="303">
        <v>5000000</v>
      </c>
      <c r="J137" s="305" t="s">
        <v>144</v>
      </c>
      <c r="K137" s="296" t="s">
        <v>119</v>
      </c>
      <c r="L137" s="366">
        <v>10</v>
      </c>
      <c r="M137" s="366" t="s">
        <v>405</v>
      </c>
      <c r="N137" s="297" t="s">
        <v>134</v>
      </c>
      <c r="O137" s="303">
        <f>I137*L137</f>
        <v>50000000</v>
      </c>
      <c r="P137" s="47" t="s">
        <v>144</v>
      </c>
    </row>
    <row r="138" spans="1:16" ht="15.95" customHeight="1">
      <c r="A138" s="214"/>
      <c r="B138" s="206"/>
      <c r="C138" s="540" t="s">
        <v>104</v>
      </c>
      <c r="D138" s="497">
        <v>7200</v>
      </c>
      <c r="E138" s="497">
        <f>O138/1000</f>
        <v>13440</v>
      </c>
      <c r="F138" s="497">
        <f>E138-D138</f>
        <v>6240</v>
      </c>
      <c r="G138" s="493">
        <f>F138/D138*100</f>
        <v>86.666666666666671</v>
      </c>
      <c r="H138" s="173"/>
      <c r="I138" s="52"/>
      <c r="J138" s="86"/>
      <c r="K138" s="51"/>
      <c r="L138" s="409" t="s">
        <v>157</v>
      </c>
      <c r="M138" s="409"/>
      <c r="N138" s="409"/>
      <c r="O138" s="52">
        <f>SUM(O139:O140)</f>
        <v>13440000</v>
      </c>
      <c r="P138" s="37" t="s">
        <v>144</v>
      </c>
    </row>
    <row r="139" spans="1:16" ht="15.95" customHeight="1">
      <c r="A139" s="214"/>
      <c r="B139" s="206"/>
      <c r="C139" s="540"/>
      <c r="D139" s="497"/>
      <c r="E139" s="497"/>
      <c r="F139" s="497"/>
      <c r="G139" s="493"/>
      <c r="H139" s="308" t="s">
        <v>425</v>
      </c>
      <c r="I139" s="303">
        <v>1600000</v>
      </c>
      <c r="J139" s="305" t="s">
        <v>144</v>
      </c>
      <c r="K139" s="296" t="s">
        <v>119</v>
      </c>
      <c r="L139" s="366">
        <v>2</v>
      </c>
      <c r="M139" s="366" t="s">
        <v>122</v>
      </c>
      <c r="N139" s="366"/>
      <c r="O139" s="303">
        <f>SUM(I139*L139)</f>
        <v>3200000</v>
      </c>
      <c r="P139" s="47" t="s">
        <v>144</v>
      </c>
    </row>
    <row r="140" spans="1:16" ht="15.95" customHeight="1">
      <c r="A140" s="214"/>
      <c r="B140" s="206"/>
      <c r="C140" s="540"/>
      <c r="D140" s="497"/>
      <c r="E140" s="497"/>
      <c r="F140" s="497"/>
      <c r="G140" s="493"/>
      <c r="H140" s="306" t="s">
        <v>100</v>
      </c>
      <c r="I140" s="68">
        <v>512000</v>
      </c>
      <c r="J140" s="170" t="s">
        <v>144</v>
      </c>
      <c r="K140" s="69" t="s">
        <v>119</v>
      </c>
      <c r="L140" s="365">
        <v>20</v>
      </c>
      <c r="M140" s="365" t="s">
        <v>122</v>
      </c>
      <c r="N140" s="365"/>
      <c r="O140" s="68">
        <f>SUM(I140*L140)</f>
        <v>10240000</v>
      </c>
      <c r="P140" s="71" t="s">
        <v>144</v>
      </c>
    </row>
    <row r="141" spans="1:16" ht="15.95" customHeight="1">
      <c r="A141" s="157"/>
      <c r="B141" s="206"/>
      <c r="C141" s="530" t="s">
        <v>285</v>
      </c>
      <c r="D141" s="489">
        <v>9445</v>
      </c>
      <c r="E141" s="489">
        <f>+O141/1000</f>
        <v>9445</v>
      </c>
      <c r="F141" s="489">
        <f>+E141-D141</f>
        <v>0</v>
      </c>
      <c r="G141" s="495">
        <f>F141/D141*100</f>
        <v>0</v>
      </c>
      <c r="H141" s="41"/>
      <c r="I141" s="52"/>
      <c r="J141" s="86"/>
      <c r="K141" s="51"/>
      <c r="L141" s="409" t="s">
        <v>157</v>
      </c>
      <c r="M141" s="409"/>
      <c r="N141" s="409"/>
      <c r="O141" s="52">
        <f>SUM(O142,O147)</f>
        <v>9445000</v>
      </c>
      <c r="P141" s="37" t="s">
        <v>144</v>
      </c>
    </row>
    <row r="142" spans="1:16" ht="15.95" customHeight="1">
      <c r="A142" s="157"/>
      <c r="B142" s="333"/>
      <c r="C142" s="531"/>
      <c r="D142" s="491"/>
      <c r="E142" s="491"/>
      <c r="F142" s="491"/>
      <c r="G142" s="496"/>
      <c r="H142" s="220" t="s">
        <v>249</v>
      </c>
      <c r="I142" s="311"/>
      <c r="J142" s="312"/>
      <c r="K142" s="313"/>
      <c r="L142" s="314"/>
      <c r="M142" s="314"/>
      <c r="N142" s="315"/>
      <c r="O142" s="303">
        <f>SUM(O143:O146)</f>
        <v>9245000</v>
      </c>
      <c r="P142" s="47" t="s">
        <v>144</v>
      </c>
    </row>
    <row r="143" spans="1:16" ht="15.95" customHeight="1">
      <c r="A143" s="157"/>
      <c r="B143" s="327"/>
      <c r="C143" s="531"/>
      <c r="D143" s="491"/>
      <c r="E143" s="491"/>
      <c r="F143" s="491"/>
      <c r="G143" s="496"/>
      <c r="H143" s="49" t="s">
        <v>9</v>
      </c>
      <c r="I143" s="303">
        <v>600000</v>
      </c>
      <c r="J143" s="305" t="s">
        <v>144</v>
      </c>
      <c r="K143" s="296" t="s">
        <v>119</v>
      </c>
      <c r="L143" s="366">
        <v>1</v>
      </c>
      <c r="M143" s="366" t="s">
        <v>122</v>
      </c>
      <c r="N143" s="297" t="s">
        <v>134</v>
      </c>
      <c r="O143" s="303">
        <f>SUM(I143*L143)</f>
        <v>600000</v>
      </c>
      <c r="P143" s="47" t="s">
        <v>144</v>
      </c>
    </row>
    <row r="144" spans="1:16" ht="15.95" customHeight="1">
      <c r="A144" s="157"/>
      <c r="B144" s="327"/>
      <c r="C144" s="531"/>
      <c r="D144" s="491"/>
      <c r="E144" s="491"/>
      <c r="F144" s="491"/>
      <c r="G144" s="496"/>
      <c r="H144" s="49" t="s">
        <v>2</v>
      </c>
      <c r="I144" s="303">
        <v>7095000</v>
      </c>
      <c r="J144" s="305" t="s">
        <v>144</v>
      </c>
      <c r="K144" s="296" t="s">
        <v>119</v>
      </c>
      <c r="L144" s="366">
        <v>1</v>
      </c>
      <c r="M144" s="366" t="s">
        <v>122</v>
      </c>
      <c r="N144" s="297" t="s">
        <v>134</v>
      </c>
      <c r="O144" s="303">
        <f>SUM(I144*L144)</f>
        <v>7095000</v>
      </c>
      <c r="P144" s="47" t="s">
        <v>144</v>
      </c>
    </row>
    <row r="145" spans="1:16" ht="15.95" customHeight="1">
      <c r="A145" s="205"/>
      <c r="B145" s="215"/>
      <c r="C145" s="531"/>
      <c r="D145" s="491"/>
      <c r="E145" s="491"/>
      <c r="F145" s="491"/>
      <c r="G145" s="496"/>
      <c r="H145" s="171" t="s">
        <v>373</v>
      </c>
      <c r="I145" s="303">
        <v>400000</v>
      </c>
      <c r="J145" s="305" t="s">
        <v>144</v>
      </c>
      <c r="K145" s="296" t="s">
        <v>119</v>
      </c>
      <c r="L145" s="366">
        <v>1</v>
      </c>
      <c r="M145" s="366" t="s">
        <v>122</v>
      </c>
      <c r="N145" s="297"/>
      <c r="O145" s="303">
        <f>SUM(I145*L145)</f>
        <v>400000</v>
      </c>
      <c r="P145" s="47" t="s">
        <v>144</v>
      </c>
    </row>
    <row r="146" spans="1:16" ht="15.95" customHeight="1">
      <c r="A146" s="157"/>
      <c r="B146" s="327"/>
      <c r="C146" s="531"/>
      <c r="D146" s="491"/>
      <c r="E146" s="491"/>
      <c r="F146" s="491"/>
      <c r="G146" s="496"/>
      <c r="H146" s="340" t="s">
        <v>65</v>
      </c>
      <c r="I146" s="303">
        <v>230000</v>
      </c>
      <c r="J146" s="305" t="s">
        <v>144</v>
      </c>
      <c r="K146" s="296" t="s">
        <v>119</v>
      </c>
      <c r="L146" s="366">
        <v>5</v>
      </c>
      <c r="M146" s="366" t="s">
        <v>122</v>
      </c>
      <c r="N146" s="366"/>
      <c r="O146" s="303">
        <f>SUM(I146*L146)</f>
        <v>1150000</v>
      </c>
      <c r="P146" s="47" t="s">
        <v>144</v>
      </c>
    </row>
    <row r="147" spans="1:16" ht="15.95" customHeight="1">
      <c r="A147" s="157"/>
      <c r="B147" s="327"/>
      <c r="C147" s="531"/>
      <c r="D147" s="491"/>
      <c r="E147" s="491"/>
      <c r="F147" s="491"/>
      <c r="G147" s="496"/>
      <c r="H147" s="267" t="s">
        <v>105</v>
      </c>
      <c r="I147" s="303">
        <v>100000</v>
      </c>
      <c r="J147" s="305" t="s">
        <v>144</v>
      </c>
      <c r="K147" s="296" t="s">
        <v>119</v>
      </c>
      <c r="L147" s="366">
        <v>2</v>
      </c>
      <c r="M147" s="366" t="s">
        <v>122</v>
      </c>
      <c r="N147" s="366"/>
      <c r="O147" s="303">
        <f>SUM(I147*L147)</f>
        <v>200000</v>
      </c>
      <c r="P147" s="47" t="s">
        <v>144</v>
      </c>
    </row>
    <row r="148" spans="1:16" ht="20.100000000000001" customHeight="1">
      <c r="A148" s="217"/>
      <c r="B148" s="211" t="s">
        <v>271</v>
      </c>
      <c r="C148" s="367" t="s">
        <v>340</v>
      </c>
      <c r="D148" s="361">
        <f>SUM(D149:D153)</f>
        <v>70880</v>
      </c>
      <c r="E148" s="344">
        <f>SUM(E149:E153)</f>
        <v>70880</v>
      </c>
      <c r="F148" s="344">
        <f>E148-D148</f>
        <v>0</v>
      </c>
      <c r="G148" s="345">
        <f>F148/D148*100</f>
        <v>0</v>
      </c>
      <c r="H148" s="221"/>
      <c r="I148" s="120"/>
      <c r="J148" s="60"/>
      <c r="K148" s="118"/>
      <c r="L148" s="337"/>
      <c r="M148" s="337"/>
      <c r="N148" s="337"/>
      <c r="O148" s="120">
        <f>SUM(O149,O152)</f>
        <v>70880000</v>
      </c>
      <c r="P148" s="47" t="s">
        <v>144</v>
      </c>
    </row>
    <row r="149" spans="1:16" ht="16.5" customHeight="1">
      <c r="A149" s="217"/>
      <c r="B149" s="206" t="s">
        <v>290</v>
      </c>
      <c r="C149" s="538" t="s">
        <v>251</v>
      </c>
      <c r="D149" s="529">
        <v>10880</v>
      </c>
      <c r="E149" s="497">
        <f>O149/1000</f>
        <v>10880</v>
      </c>
      <c r="F149" s="497">
        <f>+E149-D149</f>
        <v>0</v>
      </c>
      <c r="G149" s="494">
        <f>+F149/D149*100</f>
        <v>0</v>
      </c>
      <c r="H149" s="41"/>
      <c r="I149" s="52"/>
      <c r="J149" s="86"/>
      <c r="K149" s="51"/>
      <c r="L149" s="409" t="s">
        <v>157</v>
      </c>
      <c r="M149" s="409"/>
      <c r="N149" s="409"/>
      <c r="O149" s="52">
        <f>SUM(O150:O151)</f>
        <v>10880000</v>
      </c>
      <c r="P149" s="37" t="s">
        <v>144</v>
      </c>
    </row>
    <row r="150" spans="1:16" ht="16.5" customHeight="1">
      <c r="A150" s="157"/>
      <c r="B150" s="327"/>
      <c r="C150" s="538"/>
      <c r="D150" s="529"/>
      <c r="E150" s="497"/>
      <c r="F150" s="497"/>
      <c r="G150" s="494"/>
      <c r="H150" s="304" t="s">
        <v>49</v>
      </c>
      <c r="I150" s="303">
        <v>880000</v>
      </c>
      <c r="J150" s="305" t="s">
        <v>144</v>
      </c>
      <c r="K150" s="296" t="s">
        <v>119</v>
      </c>
      <c r="L150" s="366">
        <v>1</v>
      </c>
      <c r="M150" s="366" t="s">
        <v>122</v>
      </c>
      <c r="N150" s="297" t="s">
        <v>134</v>
      </c>
      <c r="O150" s="303">
        <f>SUM(I150*L150)</f>
        <v>880000</v>
      </c>
      <c r="P150" s="47" t="s">
        <v>144</v>
      </c>
    </row>
    <row r="151" spans="1:16" ht="16.5" customHeight="1">
      <c r="A151" s="157"/>
      <c r="B151" s="327"/>
      <c r="C151" s="538"/>
      <c r="D151" s="529"/>
      <c r="E151" s="497"/>
      <c r="F151" s="497"/>
      <c r="G151" s="483"/>
      <c r="H151" s="268" t="s">
        <v>258</v>
      </c>
      <c r="I151" s="68">
        <v>5000000</v>
      </c>
      <c r="J151" s="170" t="s">
        <v>144</v>
      </c>
      <c r="K151" s="69" t="s">
        <v>119</v>
      </c>
      <c r="L151" s="365">
        <v>2</v>
      </c>
      <c r="M151" s="365" t="s">
        <v>426</v>
      </c>
      <c r="N151" s="70" t="s">
        <v>134</v>
      </c>
      <c r="O151" s="68">
        <f>SUM(I151*L151)</f>
        <v>10000000</v>
      </c>
      <c r="P151" s="71" t="s">
        <v>144</v>
      </c>
    </row>
    <row r="152" spans="1:16" ht="15.95" customHeight="1">
      <c r="A152" s="205"/>
      <c r="B152" s="333"/>
      <c r="C152" s="535" t="s">
        <v>47</v>
      </c>
      <c r="D152" s="529">
        <v>60000</v>
      </c>
      <c r="E152" s="497">
        <f>+O152/1000</f>
        <v>60000</v>
      </c>
      <c r="F152" s="492">
        <f>+E152-D152</f>
        <v>0</v>
      </c>
      <c r="G152" s="483">
        <f>+F152/D152*100</f>
        <v>0</v>
      </c>
      <c r="H152" s="173"/>
      <c r="I152" s="52"/>
      <c r="J152" s="86"/>
      <c r="K152" s="51"/>
      <c r="L152" s="409" t="s">
        <v>157</v>
      </c>
      <c r="M152" s="409"/>
      <c r="N152" s="409"/>
      <c r="O152" s="52">
        <f>SUM(O153:O153)</f>
        <v>60000000</v>
      </c>
      <c r="P152" s="37" t="s">
        <v>144</v>
      </c>
    </row>
    <row r="153" spans="1:16" ht="15.95" customHeight="1">
      <c r="A153" s="214"/>
      <c r="B153" s="66"/>
      <c r="C153" s="536"/>
      <c r="D153" s="529"/>
      <c r="E153" s="497"/>
      <c r="F153" s="492"/>
      <c r="G153" s="485"/>
      <c r="H153" s="182" t="s">
        <v>47</v>
      </c>
      <c r="I153" s="68">
        <v>6000000</v>
      </c>
      <c r="J153" s="170" t="s">
        <v>144</v>
      </c>
      <c r="K153" s="69" t="s">
        <v>119</v>
      </c>
      <c r="L153" s="365">
        <v>10</v>
      </c>
      <c r="M153" s="365" t="s">
        <v>122</v>
      </c>
      <c r="N153" s="70" t="s">
        <v>134</v>
      </c>
      <c r="O153" s="68">
        <f>I153*L153</f>
        <v>60000000</v>
      </c>
      <c r="P153" s="71" t="s">
        <v>144</v>
      </c>
    </row>
    <row r="154" spans="1:16" ht="20.100000000000001" customHeight="1">
      <c r="A154" s="222"/>
      <c r="B154" s="31" t="s">
        <v>338</v>
      </c>
      <c r="C154" s="362" t="s">
        <v>164</v>
      </c>
      <c r="D154" s="346">
        <f>+D155+D160</f>
        <v>14235</v>
      </c>
      <c r="E154" s="347">
        <f>SUM(E155:E161)</f>
        <v>10150</v>
      </c>
      <c r="F154" s="347">
        <f>+E154-D154</f>
        <v>-4085</v>
      </c>
      <c r="G154" s="356">
        <f>+F154/D154*100</f>
        <v>-28.696873902353353</v>
      </c>
      <c r="H154" s="173"/>
      <c r="I154" s="42"/>
      <c r="J154" s="86"/>
      <c r="K154" s="51"/>
      <c r="L154" s="316"/>
      <c r="M154" s="316"/>
      <c r="N154" s="121"/>
      <c r="O154" s="42">
        <f>SUM(O155,O160)</f>
        <v>10150000</v>
      </c>
      <c r="P154" s="37" t="s">
        <v>144</v>
      </c>
    </row>
    <row r="155" spans="1:16" ht="15.95" customHeight="1">
      <c r="A155" s="157"/>
      <c r="B155" s="327"/>
      <c r="C155" s="530" t="s">
        <v>401</v>
      </c>
      <c r="D155" s="516">
        <v>13635</v>
      </c>
      <c r="E155" s="489">
        <f>O155/1000</f>
        <v>9550</v>
      </c>
      <c r="F155" s="489">
        <f>+E155-D155</f>
        <v>-4085</v>
      </c>
      <c r="G155" s="495">
        <f>+F155/D155*100</f>
        <v>-29.959662632929962</v>
      </c>
      <c r="H155" s="173"/>
      <c r="I155" s="52"/>
      <c r="J155" s="86"/>
      <c r="K155" s="51"/>
      <c r="L155" s="409" t="s">
        <v>157</v>
      </c>
      <c r="M155" s="409"/>
      <c r="N155" s="409"/>
      <c r="O155" s="52">
        <f>SUM(O156:O159)</f>
        <v>9550000</v>
      </c>
      <c r="P155" s="37" t="s">
        <v>144</v>
      </c>
    </row>
    <row r="156" spans="1:16" ht="15.95" customHeight="1">
      <c r="A156" s="157"/>
      <c r="B156" s="327"/>
      <c r="C156" s="531"/>
      <c r="D156" s="517"/>
      <c r="E156" s="491"/>
      <c r="F156" s="491"/>
      <c r="G156" s="496"/>
      <c r="H156" s="308" t="s">
        <v>66</v>
      </c>
      <c r="I156" s="303">
        <v>890000</v>
      </c>
      <c r="J156" s="305" t="s">
        <v>144</v>
      </c>
      <c r="K156" s="296" t="s">
        <v>119</v>
      </c>
      <c r="L156" s="366">
        <v>4</v>
      </c>
      <c r="M156" s="366" t="s">
        <v>122</v>
      </c>
      <c r="N156" s="297" t="s">
        <v>134</v>
      </c>
      <c r="O156" s="303">
        <f>I156*L156</f>
        <v>3560000</v>
      </c>
      <c r="P156" s="47" t="s">
        <v>144</v>
      </c>
    </row>
    <row r="157" spans="1:16" ht="15.95" customHeight="1">
      <c r="A157" s="157"/>
      <c r="B157" s="327"/>
      <c r="C157" s="531"/>
      <c r="D157" s="517"/>
      <c r="E157" s="491"/>
      <c r="F157" s="491"/>
      <c r="G157" s="496"/>
      <c r="H157" s="308" t="s">
        <v>402</v>
      </c>
      <c r="I157" s="303">
        <v>0</v>
      </c>
      <c r="J157" s="305" t="s">
        <v>144</v>
      </c>
      <c r="K157" s="296" t="s">
        <v>119</v>
      </c>
      <c r="L157" s="366">
        <v>1</v>
      </c>
      <c r="M157" s="366" t="s">
        <v>122</v>
      </c>
      <c r="N157" s="297" t="s">
        <v>134</v>
      </c>
      <c r="O157" s="303">
        <f>SUM(I157*L157)</f>
        <v>0</v>
      </c>
      <c r="P157" s="47" t="s">
        <v>144</v>
      </c>
    </row>
    <row r="158" spans="1:16" ht="15.95" customHeight="1">
      <c r="A158" s="157"/>
      <c r="B158" s="327"/>
      <c r="C158" s="531"/>
      <c r="D158" s="517"/>
      <c r="E158" s="491"/>
      <c r="F158" s="491"/>
      <c r="G158" s="496"/>
      <c r="H158" s="308" t="s">
        <v>403</v>
      </c>
      <c r="I158" s="303">
        <v>230000</v>
      </c>
      <c r="J158" s="305" t="s">
        <v>144</v>
      </c>
      <c r="K158" s="296" t="s">
        <v>119</v>
      </c>
      <c r="L158" s="366">
        <v>3</v>
      </c>
      <c r="M158" s="366" t="s">
        <v>122</v>
      </c>
      <c r="N158" s="297" t="s">
        <v>134</v>
      </c>
      <c r="O158" s="303">
        <f>SUM(I158*L158)</f>
        <v>690000</v>
      </c>
      <c r="P158" s="47" t="s">
        <v>144</v>
      </c>
    </row>
    <row r="159" spans="1:16" ht="15.95" customHeight="1">
      <c r="A159" s="157"/>
      <c r="B159" s="327"/>
      <c r="C159" s="537"/>
      <c r="D159" s="528"/>
      <c r="E159" s="490"/>
      <c r="F159" s="490"/>
      <c r="G159" s="508"/>
      <c r="H159" s="189" t="s">
        <v>274</v>
      </c>
      <c r="I159" s="68">
        <v>2650000</v>
      </c>
      <c r="J159" s="170" t="s">
        <v>144</v>
      </c>
      <c r="K159" s="69" t="s">
        <v>119</v>
      </c>
      <c r="L159" s="365">
        <v>2</v>
      </c>
      <c r="M159" s="365" t="s">
        <v>122</v>
      </c>
      <c r="N159" s="70" t="s">
        <v>134</v>
      </c>
      <c r="O159" s="68">
        <f>SUM(I159*L159)</f>
        <v>5300000</v>
      </c>
      <c r="P159" s="71" t="s">
        <v>144</v>
      </c>
    </row>
    <row r="160" spans="1:16" ht="15.95" customHeight="1">
      <c r="A160" s="157"/>
      <c r="B160" s="327"/>
      <c r="C160" s="527" t="s">
        <v>226</v>
      </c>
      <c r="D160" s="516">
        <v>600</v>
      </c>
      <c r="E160" s="489">
        <f>+O160/1000</f>
        <v>600</v>
      </c>
      <c r="F160" s="489">
        <f>+E160-D160</f>
        <v>0</v>
      </c>
      <c r="G160" s="483">
        <v>0</v>
      </c>
      <c r="H160" s="173"/>
      <c r="I160" s="52"/>
      <c r="J160" s="86"/>
      <c r="K160" s="51"/>
      <c r="L160" s="409" t="s">
        <v>157</v>
      </c>
      <c r="M160" s="409"/>
      <c r="N160" s="409"/>
      <c r="O160" s="52">
        <f>SUM(O161:O161)</f>
        <v>600000</v>
      </c>
      <c r="P160" s="37" t="s">
        <v>144</v>
      </c>
    </row>
    <row r="161" spans="1:30" ht="19.5" customHeight="1">
      <c r="A161" s="157"/>
      <c r="B161" s="328"/>
      <c r="C161" s="523"/>
      <c r="D161" s="528"/>
      <c r="E161" s="490"/>
      <c r="F161" s="490"/>
      <c r="G161" s="485"/>
      <c r="H161" s="182" t="s">
        <v>226</v>
      </c>
      <c r="I161" s="68">
        <v>300000</v>
      </c>
      <c r="J161" s="170" t="s">
        <v>144</v>
      </c>
      <c r="K161" s="69" t="s">
        <v>119</v>
      </c>
      <c r="L161" s="365">
        <v>2</v>
      </c>
      <c r="M161" s="365" t="s">
        <v>122</v>
      </c>
      <c r="N161" s="70" t="s">
        <v>134</v>
      </c>
      <c r="O161" s="68">
        <f>SUM(I161*L161)</f>
        <v>600000</v>
      </c>
      <c r="P161" s="71" t="s">
        <v>144</v>
      </c>
    </row>
    <row r="162" spans="1:30" ht="20.100000000000001" customHeight="1">
      <c r="A162" s="222" t="s">
        <v>439</v>
      </c>
      <c r="B162" s="31" t="s">
        <v>261</v>
      </c>
      <c r="C162" s="362" t="s">
        <v>164</v>
      </c>
      <c r="D162" s="346">
        <f>SUM(D163)</f>
        <v>1890</v>
      </c>
      <c r="E162" s="347">
        <f>SUM(E163)</f>
        <v>1390</v>
      </c>
      <c r="F162" s="347">
        <f>+E162-D162</f>
        <v>-500</v>
      </c>
      <c r="G162" s="356">
        <f>+F162/D162*100</f>
        <v>-26.455026455026452</v>
      </c>
      <c r="H162" s="219"/>
      <c r="I162" s="117"/>
      <c r="J162" s="60"/>
      <c r="K162" s="118"/>
      <c r="L162" s="337"/>
      <c r="M162" s="337"/>
      <c r="N162" s="119"/>
      <c r="O162" s="117">
        <f>SUM(O163)</f>
        <v>1390000</v>
      </c>
      <c r="P162" s="83" t="s">
        <v>144</v>
      </c>
    </row>
    <row r="163" spans="1:30" ht="15.95" customHeight="1">
      <c r="A163" s="157"/>
      <c r="B163" s="327"/>
      <c r="C163" s="530" t="s">
        <v>72</v>
      </c>
      <c r="D163" s="516">
        <v>1890</v>
      </c>
      <c r="E163" s="489">
        <f>O163/1000</f>
        <v>1390</v>
      </c>
      <c r="F163" s="489">
        <f>+E163-D163</f>
        <v>-500</v>
      </c>
      <c r="G163" s="483">
        <f>+F163/D163*100</f>
        <v>-26.455026455026452</v>
      </c>
      <c r="H163" s="173"/>
      <c r="I163" s="52"/>
      <c r="J163" s="86"/>
      <c r="K163" s="51"/>
      <c r="L163" s="409" t="s">
        <v>157</v>
      </c>
      <c r="M163" s="409"/>
      <c r="N163" s="409"/>
      <c r="O163" s="52">
        <f>SUM(O164:O165)</f>
        <v>1390000</v>
      </c>
      <c r="P163" s="37" t="s">
        <v>144</v>
      </c>
    </row>
    <row r="164" spans="1:30" ht="15.95" customHeight="1">
      <c r="A164" s="157"/>
      <c r="B164" s="327"/>
      <c r="C164" s="531"/>
      <c r="D164" s="517"/>
      <c r="E164" s="491"/>
      <c r="F164" s="491">
        <f>+E164-D164</f>
        <v>0</v>
      </c>
      <c r="G164" s="484" t="e">
        <f>+F164/D164*100</f>
        <v>#DIV/0!</v>
      </c>
      <c r="H164" s="306" t="s">
        <v>349</v>
      </c>
      <c r="I164" s="303">
        <v>1000000</v>
      </c>
      <c r="J164" s="305" t="s">
        <v>144</v>
      </c>
      <c r="K164" s="296" t="s">
        <v>119</v>
      </c>
      <c r="L164" s="366">
        <v>1</v>
      </c>
      <c r="M164" s="366" t="s">
        <v>122</v>
      </c>
      <c r="N164" s="297" t="s">
        <v>134</v>
      </c>
      <c r="O164" s="303">
        <f>SUM(I164*L164)</f>
        <v>1000000</v>
      </c>
      <c r="P164" s="47" t="s">
        <v>144</v>
      </c>
    </row>
    <row r="165" spans="1:30" ht="15.95" customHeight="1">
      <c r="A165" s="157"/>
      <c r="B165" s="328"/>
      <c r="C165" s="537"/>
      <c r="D165" s="528"/>
      <c r="E165" s="490"/>
      <c r="F165" s="490">
        <f>+E165-D165</f>
        <v>0</v>
      </c>
      <c r="G165" s="485" t="e">
        <f>+F165/D165*100</f>
        <v>#DIV/0!</v>
      </c>
      <c r="H165" s="182" t="s">
        <v>370</v>
      </c>
      <c r="I165" s="68">
        <v>390000</v>
      </c>
      <c r="J165" s="170" t="s">
        <v>144</v>
      </c>
      <c r="K165" s="69" t="s">
        <v>119</v>
      </c>
      <c r="L165" s="365">
        <v>1</v>
      </c>
      <c r="M165" s="365" t="s">
        <v>122</v>
      </c>
      <c r="N165" s="70" t="s">
        <v>134</v>
      </c>
      <c r="O165" s="68">
        <f>SUM(I165*L165)</f>
        <v>390000</v>
      </c>
      <c r="P165" s="71" t="s">
        <v>144</v>
      </c>
    </row>
    <row r="166" spans="1:30" ht="20.100000000000001" customHeight="1">
      <c r="A166" s="214"/>
      <c r="B166" s="201" t="s">
        <v>291</v>
      </c>
      <c r="C166" s="362" t="s">
        <v>164</v>
      </c>
      <c r="D166" s="352">
        <f>SUM(D167:D170)</f>
        <v>27100</v>
      </c>
      <c r="E166" s="342">
        <f>O166/1000</f>
        <v>22200</v>
      </c>
      <c r="F166" s="342">
        <f>E166-D166</f>
        <v>-4900</v>
      </c>
      <c r="G166" s="364">
        <f>F166/D166*100</f>
        <v>-18.081180811808117</v>
      </c>
      <c r="H166" s="173"/>
      <c r="I166" s="52"/>
      <c r="J166" s="86"/>
      <c r="K166" s="51"/>
      <c r="L166" s="316"/>
      <c r="M166" s="316"/>
      <c r="N166" s="121"/>
      <c r="O166" s="52">
        <f>O167</f>
        <v>22200000</v>
      </c>
      <c r="P166" s="37" t="s">
        <v>144</v>
      </c>
    </row>
    <row r="167" spans="1:30" ht="15.95" customHeight="1">
      <c r="A167" s="217"/>
      <c r="B167" s="223"/>
      <c r="C167" s="474" t="s">
        <v>188</v>
      </c>
      <c r="D167" s="516">
        <v>27100</v>
      </c>
      <c r="E167" s="489">
        <f>+O167/1000</f>
        <v>22200</v>
      </c>
      <c r="F167" s="489">
        <f>+E167-D167</f>
        <v>-4900</v>
      </c>
      <c r="G167" s="483">
        <f>+F167/D167*100</f>
        <v>-18.081180811808117</v>
      </c>
      <c r="H167" s="173"/>
      <c r="I167" s="52"/>
      <c r="J167" s="86"/>
      <c r="K167" s="51"/>
      <c r="L167" s="409" t="s">
        <v>157</v>
      </c>
      <c r="M167" s="409"/>
      <c r="N167" s="409"/>
      <c r="O167" s="52">
        <f>SUM(O168:O170)</f>
        <v>22200000</v>
      </c>
      <c r="P167" s="37" t="s">
        <v>144</v>
      </c>
    </row>
    <row r="168" spans="1:30" ht="15.95" customHeight="1">
      <c r="A168" s="217"/>
      <c r="B168" s="327"/>
      <c r="C168" s="475"/>
      <c r="D168" s="517"/>
      <c r="E168" s="491"/>
      <c r="F168" s="491"/>
      <c r="G168" s="484"/>
      <c r="H168" s="569" t="s">
        <v>270</v>
      </c>
      <c r="I168" s="303">
        <v>12500000</v>
      </c>
      <c r="J168" s="305" t="s">
        <v>144</v>
      </c>
      <c r="K168" s="296" t="s">
        <v>119</v>
      </c>
      <c r="L168" s="366">
        <v>1</v>
      </c>
      <c r="M168" s="366" t="s">
        <v>122</v>
      </c>
      <c r="N168" s="297" t="s">
        <v>134</v>
      </c>
      <c r="O168" s="303">
        <f>SUM(I168*L168)</f>
        <v>12500000</v>
      </c>
      <c r="P168" s="47" t="s">
        <v>144</v>
      </c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30"/>
      <c r="AD168" s="30"/>
    </row>
    <row r="169" spans="1:30" ht="15.95" customHeight="1">
      <c r="A169" s="217"/>
      <c r="B169" s="327"/>
      <c r="C169" s="475"/>
      <c r="D169" s="517"/>
      <c r="E169" s="491"/>
      <c r="F169" s="491"/>
      <c r="G169" s="484"/>
      <c r="H169" s="306" t="s">
        <v>396</v>
      </c>
      <c r="I169" s="303">
        <v>8200000</v>
      </c>
      <c r="J169" s="305" t="s">
        <v>144</v>
      </c>
      <c r="K169" s="296" t="s">
        <v>119</v>
      </c>
      <c r="L169" s="366">
        <v>1</v>
      </c>
      <c r="M169" s="366" t="s">
        <v>122</v>
      </c>
      <c r="N169" s="297" t="s">
        <v>134</v>
      </c>
      <c r="O169" s="303">
        <f>SUM(I169*L169)</f>
        <v>8200000</v>
      </c>
      <c r="P169" s="47" t="s">
        <v>144</v>
      </c>
    </row>
    <row r="170" spans="1:30" ht="15.95" customHeight="1">
      <c r="A170" s="217"/>
      <c r="B170" s="327"/>
      <c r="C170" s="475"/>
      <c r="D170" s="517"/>
      <c r="E170" s="491"/>
      <c r="F170" s="491"/>
      <c r="G170" s="484"/>
      <c r="H170" s="306" t="s">
        <v>27</v>
      </c>
      <c r="I170" s="303">
        <v>1500000</v>
      </c>
      <c r="J170" s="305" t="s">
        <v>144</v>
      </c>
      <c r="K170" s="296" t="s">
        <v>119</v>
      </c>
      <c r="L170" s="366">
        <v>1</v>
      </c>
      <c r="M170" s="366" t="s">
        <v>122</v>
      </c>
      <c r="N170" s="297" t="s">
        <v>134</v>
      </c>
      <c r="O170" s="303">
        <f>SUM(I170*L170)</f>
        <v>1500000</v>
      </c>
      <c r="P170" s="47" t="s">
        <v>144</v>
      </c>
    </row>
    <row r="171" spans="1:30" ht="20.100000000000001" customHeight="1">
      <c r="A171" s="222"/>
      <c r="B171" s="31" t="s">
        <v>223</v>
      </c>
      <c r="C171" s="372" t="s">
        <v>164</v>
      </c>
      <c r="D171" s="374">
        <f>SUM(D172:D178)</f>
        <v>26660</v>
      </c>
      <c r="E171" s="373">
        <f>SUM(E172:E178)</f>
        <v>22660</v>
      </c>
      <c r="F171" s="373">
        <f>+E171-D171</f>
        <v>-4000</v>
      </c>
      <c r="G171" s="376">
        <f>+F171/D171*100</f>
        <v>-15.003750937734434</v>
      </c>
      <c r="H171" s="202"/>
      <c r="I171" s="117"/>
      <c r="J171" s="60"/>
      <c r="K171" s="118"/>
      <c r="L171" s="337"/>
      <c r="M171" s="337"/>
      <c r="N171" s="119"/>
      <c r="O171" s="224">
        <f>SUM(O172,O178)</f>
        <v>22660000</v>
      </c>
      <c r="P171" s="83" t="s">
        <v>144</v>
      </c>
    </row>
    <row r="172" spans="1:30" ht="15.95" customHeight="1">
      <c r="A172" s="157"/>
      <c r="B172" s="327"/>
      <c r="C172" s="530" t="s">
        <v>313</v>
      </c>
      <c r="D172" s="516">
        <v>16660</v>
      </c>
      <c r="E172" s="489">
        <f>+O172/1000</f>
        <v>16660</v>
      </c>
      <c r="F172" s="489">
        <f>+E172-D172</f>
        <v>0</v>
      </c>
      <c r="G172" s="483">
        <f>+F172/D172*100</f>
        <v>0</v>
      </c>
      <c r="H172" s="173"/>
      <c r="I172" s="52"/>
      <c r="J172" s="86"/>
      <c r="K172" s="51"/>
      <c r="L172" s="409" t="s">
        <v>157</v>
      </c>
      <c r="M172" s="409"/>
      <c r="N172" s="409"/>
      <c r="O172" s="52">
        <f>SUM(O173:O177)</f>
        <v>16660000</v>
      </c>
      <c r="P172" s="37" t="s">
        <v>144</v>
      </c>
    </row>
    <row r="173" spans="1:30" ht="15.95" customHeight="1">
      <c r="A173" s="157"/>
      <c r="B173" s="327"/>
      <c r="C173" s="531"/>
      <c r="D173" s="517"/>
      <c r="E173" s="491"/>
      <c r="F173" s="491"/>
      <c r="G173" s="484"/>
      <c r="H173" s="306" t="s">
        <v>292</v>
      </c>
      <c r="I173" s="303">
        <v>4300000</v>
      </c>
      <c r="J173" s="305" t="s">
        <v>144</v>
      </c>
      <c r="K173" s="296" t="s">
        <v>119</v>
      </c>
      <c r="L173" s="366">
        <v>1</v>
      </c>
      <c r="M173" s="366" t="s">
        <v>122</v>
      </c>
      <c r="N173" s="366" t="s">
        <v>134</v>
      </c>
      <c r="O173" s="303">
        <f>I173*L173</f>
        <v>4300000</v>
      </c>
      <c r="P173" s="47" t="s">
        <v>144</v>
      </c>
    </row>
    <row r="174" spans="1:30" ht="15.95" customHeight="1">
      <c r="A174" s="157"/>
      <c r="B174" s="327"/>
      <c r="C174" s="531"/>
      <c r="D174" s="517"/>
      <c r="E174" s="491"/>
      <c r="F174" s="491"/>
      <c r="G174" s="484"/>
      <c r="H174" s="306" t="s">
        <v>378</v>
      </c>
      <c r="I174" s="303">
        <v>560000</v>
      </c>
      <c r="J174" s="305" t="s">
        <v>144</v>
      </c>
      <c r="K174" s="296" t="s">
        <v>119</v>
      </c>
      <c r="L174" s="366">
        <v>1</v>
      </c>
      <c r="M174" s="366" t="s">
        <v>122</v>
      </c>
      <c r="N174" s="366" t="s">
        <v>134</v>
      </c>
      <c r="O174" s="303">
        <f>SUM(I174*L174)</f>
        <v>560000</v>
      </c>
      <c r="P174" s="47" t="s">
        <v>144</v>
      </c>
    </row>
    <row r="175" spans="1:30" ht="15.95" customHeight="1">
      <c r="A175" s="157"/>
      <c r="B175" s="327"/>
      <c r="C175" s="531"/>
      <c r="D175" s="517"/>
      <c r="E175" s="491"/>
      <c r="F175" s="491"/>
      <c r="G175" s="484"/>
      <c r="H175" s="306" t="s">
        <v>420</v>
      </c>
      <c r="I175" s="303">
        <v>5400000</v>
      </c>
      <c r="J175" s="305" t="s">
        <v>144</v>
      </c>
      <c r="K175" s="296" t="s">
        <v>119</v>
      </c>
      <c r="L175" s="366">
        <v>1</v>
      </c>
      <c r="M175" s="366" t="s">
        <v>122</v>
      </c>
      <c r="N175" s="366" t="s">
        <v>134</v>
      </c>
      <c r="O175" s="303">
        <f>SUM(I175*L175)</f>
        <v>5400000</v>
      </c>
      <c r="P175" s="47" t="s">
        <v>144</v>
      </c>
    </row>
    <row r="176" spans="1:30" ht="15.95" customHeight="1">
      <c r="A176" s="157"/>
      <c r="B176" s="327"/>
      <c r="C176" s="531"/>
      <c r="D176" s="517"/>
      <c r="E176" s="491"/>
      <c r="F176" s="491"/>
      <c r="G176" s="484"/>
      <c r="H176" s="306" t="s">
        <v>385</v>
      </c>
      <c r="I176" s="303">
        <v>300000</v>
      </c>
      <c r="J176" s="305" t="s">
        <v>144</v>
      </c>
      <c r="K176" s="296" t="s">
        <v>119</v>
      </c>
      <c r="L176" s="366">
        <v>2</v>
      </c>
      <c r="M176" s="366" t="s">
        <v>122</v>
      </c>
      <c r="N176" s="366" t="s">
        <v>134</v>
      </c>
      <c r="O176" s="303">
        <f>SUM(I176*L176)</f>
        <v>600000</v>
      </c>
      <c r="P176" s="47" t="s">
        <v>144</v>
      </c>
    </row>
    <row r="177" spans="1:16" ht="15.95" customHeight="1">
      <c r="A177" s="157"/>
      <c r="B177" s="327"/>
      <c r="C177" s="537"/>
      <c r="D177" s="528"/>
      <c r="E177" s="490"/>
      <c r="F177" s="490"/>
      <c r="G177" s="485"/>
      <c r="H177" s="291" t="s">
        <v>419</v>
      </c>
      <c r="I177" s="303">
        <v>2900000</v>
      </c>
      <c r="J177" s="305" t="s">
        <v>144</v>
      </c>
      <c r="K177" s="296" t="s">
        <v>119</v>
      </c>
      <c r="L177" s="366">
        <v>2</v>
      </c>
      <c r="M177" s="366" t="s">
        <v>122</v>
      </c>
      <c r="N177" s="297" t="s">
        <v>134</v>
      </c>
      <c r="O177" s="303">
        <f>SUM(I177*L177)</f>
        <v>5800000</v>
      </c>
      <c r="P177" s="47" t="s">
        <v>144</v>
      </c>
    </row>
    <row r="178" spans="1:16" ht="15.95" customHeight="1">
      <c r="A178" s="157"/>
      <c r="B178" s="327"/>
      <c r="C178" s="530" t="s">
        <v>323</v>
      </c>
      <c r="D178" s="516">
        <v>10000</v>
      </c>
      <c r="E178" s="509">
        <f>+O178/1000</f>
        <v>6000</v>
      </c>
      <c r="F178" s="489">
        <f>+E178-D178</f>
        <v>-4000</v>
      </c>
      <c r="G178" s="495">
        <f>F178/D178*100</f>
        <v>-40</v>
      </c>
      <c r="H178" s="173"/>
      <c r="I178" s="52"/>
      <c r="J178" s="86"/>
      <c r="K178" s="51"/>
      <c r="L178" s="409" t="s">
        <v>157</v>
      </c>
      <c r="M178" s="409"/>
      <c r="N178" s="409"/>
      <c r="O178" s="52">
        <f>SUM(O179:O179)</f>
        <v>6000000</v>
      </c>
      <c r="P178" s="37" t="s">
        <v>144</v>
      </c>
    </row>
    <row r="179" spans="1:16" ht="15.95" customHeight="1">
      <c r="A179" s="157"/>
      <c r="B179" s="328"/>
      <c r="C179" s="537"/>
      <c r="D179" s="528"/>
      <c r="E179" s="565"/>
      <c r="F179" s="490"/>
      <c r="G179" s="508"/>
      <c r="H179" s="169" t="s">
        <v>450</v>
      </c>
      <c r="I179" s="68">
        <v>6000000</v>
      </c>
      <c r="J179" s="170" t="s">
        <v>144</v>
      </c>
      <c r="K179" s="69" t="s">
        <v>119</v>
      </c>
      <c r="L179" s="365">
        <v>1</v>
      </c>
      <c r="M179" s="365" t="s">
        <v>122</v>
      </c>
      <c r="N179" s="70" t="s">
        <v>134</v>
      </c>
      <c r="O179" s="68">
        <f>SUM(I179*L179)</f>
        <v>6000000</v>
      </c>
      <c r="P179" s="71" t="s">
        <v>144</v>
      </c>
    </row>
    <row r="180" spans="1:16" ht="20.100000000000001" customHeight="1">
      <c r="A180" s="205"/>
      <c r="B180" s="31" t="s">
        <v>354</v>
      </c>
      <c r="C180" s="225" t="s">
        <v>164</v>
      </c>
      <c r="D180" s="374">
        <f>SUM(D181:D189)</f>
        <v>65520</v>
      </c>
      <c r="E180" s="373">
        <f>SUM(E181:E189)</f>
        <v>59943</v>
      </c>
      <c r="F180" s="373">
        <f>E180-D180</f>
        <v>-5577</v>
      </c>
      <c r="G180" s="376">
        <f>+F180/D180*100</f>
        <v>-8.5119047619047628</v>
      </c>
      <c r="H180" s="219"/>
      <c r="I180" s="117"/>
      <c r="J180" s="60"/>
      <c r="K180" s="118"/>
      <c r="L180" s="337"/>
      <c r="M180" s="337"/>
      <c r="N180" s="119"/>
      <c r="O180" s="224">
        <f>SUM(O181,O187)</f>
        <v>59943000</v>
      </c>
      <c r="P180" s="62" t="s">
        <v>144</v>
      </c>
    </row>
    <row r="181" spans="1:16" ht="15.95" customHeight="1">
      <c r="A181" s="157"/>
      <c r="B181" s="327"/>
      <c r="C181" s="530" t="s">
        <v>336</v>
      </c>
      <c r="D181" s="477">
        <v>31770</v>
      </c>
      <c r="E181" s="480">
        <f>+O181/1000</f>
        <v>27693</v>
      </c>
      <c r="F181" s="489">
        <f>E181-D181</f>
        <v>-4077</v>
      </c>
      <c r="G181" s="486">
        <f>F181/D181*100</f>
        <v>-12.832861189801701</v>
      </c>
      <c r="H181" s="166"/>
      <c r="I181" s="52"/>
      <c r="J181" s="86"/>
      <c r="K181" s="51"/>
      <c r="L181" s="409" t="s">
        <v>157</v>
      </c>
      <c r="M181" s="409"/>
      <c r="N181" s="409"/>
      <c r="O181" s="52">
        <f>SUM(O182:O186)</f>
        <v>27693000</v>
      </c>
      <c r="P181" s="37" t="s">
        <v>144</v>
      </c>
    </row>
    <row r="182" spans="1:16" ht="15.95" customHeight="1">
      <c r="A182" s="157"/>
      <c r="B182" s="327"/>
      <c r="C182" s="531"/>
      <c r="D182" s="478"/>
      <c r="E182" s="481"/>
      <c r="F182" s="491"/>
      <c r="G182" s="487"/>
      <c r="H182" s="340" t="s">
        <v>416</v>
      </c>
      <c r="I182" s="303">
        <v>16170000</v>
      </c>
      <c r="J182" s="305" t="s">
        <v>144</v>
      </c>
      <c r="K182" s="296" t="s">
        <v>119</v>
      </c>
      <c r="L182" s="366">
        <v>1</v>
      </c>
      <c r="M182" s="366" t="s">
        <v>122</v>
      </c>
      <c r="N182" s="366" t="s">
        <v>134</v>
      </c>
      <c r="O182" s="303">
        <f>+I182*L182</f>
        <v>16170000</v>
      </c>
      <c r="P182" s="47" t="s">
        <v>144</v>
      </c>
    </row>
    <row r="183" spans="1:16" ht="15.95" customHeight="1">
      <c r="A183" s="157"/>
      <c r="B183" s="327"/>
      <c r="C183" s="531"/>
      <c r="D183" s="478"/>
      <c r="E183" s="481"/>
      <c r="F183" s="491"/>
      <c r="G183" s="487"/>
      <c r="H183" s="340" t="s">
        <v>417</v>
      </c>
      <c r="I183" s="303">
        <v>11418000</v>
      </c>
      <c r="J183" s="305" t="s">
        <v>144</v>
      </c>
      <c r="K183" s="296" t="s">
        <v>119</v>
      </c>
      <c r="L183" s="366">
        <v>1</v>
      </c>
      <c r="M183" s="366" t="s">
        <v>122</v>
      </c>
      <c r="N183" s="366" t="s">
        <v>134</v>
      </c>
      <c r="O183" s="303">
        <f>+I183*L183</f>
        <v>11418000</v>
      </c>
      <c r="P183" s="47" t="s">
        <v>144</v>
      </c>
    </row>
    <row r="184" spans="1:16" ht="15.95" customHeight="1">
      <c r="A184" s="157"/>
      <c r="B184" s="327"/>
      <c r="C184" s="531"/>
      <c r="D184" s="478"/>
      <c r="E184" s="481"/>
      <c r="F184" s="491"/>
      <c r="G184" s="487"/>
      <c r="H184" s="340" t="s">
        <v>418</v>
      </c>
      <c r="I184" s="303">
        <v>21000</v>
      </c>
      <c r="J184" s="305" t="s">
        <v>144</v>
      </c>
      <c r="K184" s="296" t="s">
        <v>119</v>
      </c>
      <c r="L184" s="366">
        <v>5</v>
      </c>
      <c r="M184" s="366" t="s">
        <v>122</v>
      </c>
      <c r="N184" s="366" t="s">
        <v>134</v>
      </c>
      <c r="O184" s="303">
        <f>+I184*L184</f>
        <v>105000</v>
      </c>
      <c r="P184" s="47" t="s">
        <v>144</v>
      </c>
    </row>
    <row r="185" spans="1:16" ht="15.95" customHeight="1">
      <c r="A185" s="157"/>
      <c r="B185" s="327"/>
      <c r="C185" s="531"/>
      <c r="D185" s="478"/>
      <c r="E185" s="481"/>
      <c r="F185" s="491"/>
      <c r="G185" s="487"/>
      <c r="H185" s="269" t="s">
        <v>446</v>
      </c>
      <c r="I185" s="303">
        <v>300000</v>
      </c>
      <c r="J185" s="305" t="s">
        <v>144</v>
      </c>
      <c r="K185" s="296" t="s">
        <v>119</v>
      </c>
      <c r="L185" s="366">
        <v>0</v>
      </c>
      <c r="M185" s="366" t="s">
        <v>414</v>
      </c>
      <c r="N185" s="366" t="s">
        <v>134</v>
      </c>
      <c r="O185" s="303">
        <f>+I185*L185</f>
        <v>0</v>
      </c>
      <c r="P185" s="47" t="s">
        <v>415</v>
      </c>
    </row>
    <row r="186" spans="1:16" ht="15.95" customHeight="1">
      <c r="A186" s="157"/>
      <c r="B186" s="327"/>
      <c r="C186" s="531"/>
      <c r="D186" s="478"/>
      <c r="E186" s="481"/>
      <c r="F186" s="491"/>
      <c r="G186" s="487"/>
      <c r="H186" s="340" t="s">
        <v>266</v>
      </c>
      <c r="I186" s="303">
        <v>500000</v>
      </c>
      <c r="J186" s="305" t="s">
        <v>144</v>
      </c>
      <c r="K186" s="296" t="s">
        <v>119</v>
      </c>
      <c r="L186" s="366">
        <v>0</v>
      </c>
      <c r="M186" s="366" t="s">
        <v>122</v>
      </c>
      <c r="N186" s="366" t="s">
        <v>134</v>
      </c>
      <c r="O186" s="303">
        <f>+I186*L186</f>
        <v>0</v>
      </c>
      <c r="P186" s="47" t="s">
        <v>144</v>
      </c>
    </row>
    <row r="187" spans="1:16" ht="15.95" customHeight="1">
      <c r="A187" s="226"/>
      <c r="B187" s="227"/>
      <c r="C187" s="530" t="s">
        <v>116</v>
      </c>
      <c r="D187" s="477">
        <v>33750</v>
      </c>
      <c r="E187" s="480">
        <f>+O187/1000</f>
        <v>32250</v>
      </c>
      <c r="F187" s="497">
        <f>E187-D187</f>
        <v>-1500</v>
      </c>
      <c r="G187" s="486">
        <f>F187/D187*100</f>
        <v>-4.4444444444444446</v>
      </c>
      <c r="H187" s="41"/>
      <c r="I187" s="52"/>
      <c r="J187" s="86"/>
      <c r="K187" s="51"/>
      <c r="L187" s="409" t="s">
        <v>157</v>
      </c>
      <c r="M187" s="409"/>
      <c r="N187" s="409"/>
      <c r="O187" s="52">
        <f>SUM(O188:O189)</f>
        <v>32250000</v>
      </c>
      <c r="P187" s="37" t="s">
        <v>144</v>
      </c>
    </row>
    <row r="188" spans="1:16" ht="15.95" customHeight="1">
      <c r="A188" s="157"/>
      <c r="B188" s="327"/>
      <c r="C188" s="531"/>
      <c r="D188" s="478"/>
      <c r="E188" s="481"/>
      <c r="F188" s="497"/>
      <c r="G188" s="487"/>
      <c r="H188" s="304" t="s">
        <v>343</v>
      </c>
      <c r="I188" s="303">
        <v>75000</v>
      </c>
      <c r="J188" s="305" t="s">
        <v>144</v>
      </c>
      <c r="K188" s="296" t="s">
        <v>119</v>
      </c>
      <c r="L188" s="366">
        <v>430</v>
      </c>
      <c r="M188" s="366" t="s">
        <v>122</v>
      </c>
      <c r="N188" s="297" t="s">
        <v>134</v>
      </c>
      <c r="O188" s="303">
        <f>+I188*L188</f>
        <v>32250000</v>
      </c>
      <c r="P188" s="47" t="s">
        <v>144</v>
      </c>
    </row>
    <row r="189" spans="1:16" ht="15.95" customHeight="1">
      <c r="A189" s="157"/>
      <c r="B189" s="327"/>
      <c r="C189" s="537"/>
      <c r="D189" s="479"/>
      <c r="E189" s="482"/>
      <c r="F189" s="497"/>
      <c r="G189" s="488"/>
      <c r="H189" s="228" t="s">
        <v>382</v>
      </c>
      <c r="I189" s="68">
        <v>1500000</v>
      </c>
      <c r="J189" s="170" t="s">
        <v>144</v>
      </c>
      <c r="K189" s="69" t="s">
        <v>119</v>
      </c>
      <c r="L189" s="365">
        <v>0</v>
      </c>
      <c r="M189" s="365" t="s">
        <v>122</v>
      </c>
      <c r="N189" s="70" t="s">
        <v>134</v>
      </c>
      <c r="O189" s="68">
        <f>+I189*L189</f>
        <v>0</v>
      </c>
      <c r="P189" s="71" t="s">
        <v>144</v>
      </c>
    </row>
    <row r="190" spans="1:16" ht="20.100000000000001" customHeight="1">
      <c r="A190" s="205" t="s">
        <v>439</v>
      </c>
      <c r="B190" s="31" t="s">
        <v>210</v>
      </c>
      <c r="C190" s="359" t="s">
        <v>164</v>
      </c>
      <c r="D190" s="350">
        <f>SUM(D191:D200)</f>
        <v>12864</v>
      </c>
      <c r="E190" s="348">
        <f>SUM(E191:E200)</f>
        <v>15084</v>
      </c>
      <c r="F190" s="348">
        <f>+E190-D190</f>
        <v>2220</v>
      </c>
      <c r="G190" s="357">
        <f>+F190/D190*100</f>
        <v>17.257462686567166</v>
      </c>
      <c r="H190" s="340"/>
      <c r="I190" s="303"/>
      <c r="J190" s="305"/>
      <c r="K190" s="69"/>
      <c r="L190" s="365"/>
      <c r="M190" s="365"/>
      <c r="N190" s="70"/>
      <c r="O190" s="68">
        <f>SUM(O191,O198)</f>
        <v>15084000</v>
      </c>
      <c r="P190" s="71" t="s">
        <v>144</v>
      </c>
    </row>
    <row r="191" spans="1:16" ht="15.95" customHeight="1">
      <c r="A191" s="157"/>
      <c r="B191" s="227"/>
      <c r="C191" s="474" t="s">
        <v>194</v>
      </c>
      <c r="D191" s="477">
        <v>10064</v>
      </c>
      <c r="E191" s="480">
        <f>+O191/1000</f>
        <v>12284</v>
      </c>
      <c r="F191" s="480">
        <f>+E191-D191</f>
        <v>2220</v>
      </c>
      <c r="G191" s="486">
        <f>+F191/D191*100</f>
        <v>22.058823529411764</v>
      </c>
      <c r="H191" s="166"/>
      <c r="I191" s="52"/>
      <c r="J191" s="86"/>
      <c r="K191" s="86"/>
      <c r="L191" s="409" t="s">
        <v>157</v>
      </c>
      <c r="M191" s="409"/>
      <c r="N191" s="409"/>
      <c r="O191" s="36">
        <f>SUM(O192:O197)</f>
        <v>12284000</v>
      </c>
      <c r="P191" s="37" t="s">
        <v>144</v>
      </c>
    </row>
    <row r="192" spans="1:16" ht="15.95" customHeight="1">
      <c r="A192" s="157"/>
      <c r="B192" s="327"/>
      <c r="C192" s="475"/>
      <c r="D192" s="478"/>
      <c r="E192" s="481"/>
      <c r="F192" s="481"/>
      <c r="G192" s="487"/>
      <c r="H192" s="340" t="s">
        <v>342</v>
      </c>
      <c r="I192" s="303">
        <v>22000</v>
      </c>
      <c r="J192" s="305" t="s">
        <v>144</v>
      </c>
      <c r="K192" s="296" t="s">
        <v>119</v>
      </c>
      <c r="L192" s="366">
        <v>12</v>
      </c>
      <c r="M192" s="366" t="s">
        <v>127</v>
      </c>
      <c r="N192" s="297" t="s">
        <v>134</v>
      </c>
      <c r="O192" s="303">
        <f>SUM(I192*L192)</f>
        <v>264000</v>
      </c>
      <c r="P192" s="47" t="s">
        <v>144</v>
      </c>
    </row>
    <row r="193" spans="1:16" ht="15.95" customHeight="1">
      <c r="A193" s="157"/>
      <c r="B193" s="327"/>
      <c r="C193" s="475"/>
      <c r="D193" s="478"/>
      <c r="E193" s="481"/>
      <c r="F193" s="481"/>
      <c r="G193" s="487"/>
      <c r="H193" s="340" t="s">
        <v>295</v>
      </c>
      <c r="I193" s="303">
        <v>300000</v>
      </c>
      <c r="J193" s="305" t="s">
        <v>144</v>
      </c>
      <c r="K193" s="296" t="s">
        <v>119</v>
      </c>
      <c r="L193" s="366">
        <v>12</v>
      </c>
      <c r="M193" s="366" t="s">
        <v>127</v>
      </c>
      <c r="N193" s="297" t="s">
        <v>134</v>
      </c>
      <c r="O193" s="303">
        <f>SUM(I193*L193)</f>
        <v>3600000</v>
      </c>
      <c r="P193" s="47" t="s">
        <v>144</v>
      </c>
    </row>
    <row r="194" spans="1:16" ht="15.95" customHeight="1">
      <c r="A194" s="157"/>
      <c r="B194" s="327"/>
      <c r="C194" s="475"/>
      <c r="D194" s="478"/>
      <c r="E194" s="481"/>
      <c r="F194" s="481"/>
      <c r="G194" s="487"/>
      <c r="H194" s="340" t="s">
        <v>371</v>
      </c>
      <c r="I194" s="303">
        <v>250000</v>
      </c>
      <c r="J194" s="305" t="s">
        <v>144</v>
      </c>
      <c r="K194" s="296" t="s">
        <v>119</v>
      </c>
      <c r="L194" s="366">
        <v>12</v>
      </c>
      <c r="M194" s="366" t="s">
        <v>127</v>
      </c>
      <c r="N194" s="297" t="s">
        <v>134</v>
      </c>
      <c r="O194" s="303">
        <f>SUM(I194*L194)</f>
        <v>3000000</v>
      </c>
      <c r="P194" s="47" t="s">
        <v>144</v>
      </c>
    </row>
    <row r="195" spans="1:16" ht="15.95" customHeight="1">
      <c r="A195" s="157"/>
      <c r="B195" s="327"/>
      <c r="C195" s="475"/>
      <c r="D195" s="478"/>
      <c r="E195" s="481"/>
      <c r="F195" s="481"/>
      <c r="G195" s="487"/>
      <c r="H195" s="340" t="s">
        <v>33</v>
      </c>
      <c r="I195" s="303">
        <v>400000</v>
      </c>
      <c r="J195" s="305" t="s">
        <v>144</v>
      </c>
      <c r="K195" s="296" t="s">
        <v>119</v>
      </c>
      <c r="L195" s="366">
        <v>12</v>
      </c>
      <c r="M195" s="366" t="s">
        <v>127</v>
      </c>
      <c r="N195" s="297" t="s">
        <v>134</v>
      </c>
      <c r="O195" s="303">
        <f>SUM(I195*L195)</f>
        <v>4800000</v>
      </c>
      <c r="P195" s="47" t="s">
        <v>144</v>
      </c>
    </row>
    <row r="196" spans="1:16" ht="15.95" customHeight="1">
      <c r="A196" s="157"/>
      <c r="B196" s="327"/>
      <c r="C196" s="475"/>
      <c r="D196" s="478"/>
      <c r="E196" s="481"/>
      <c r="F196" s="481"/>
      <c r="G196" s="487"/>
      <c r="H196" s="340" t="s">
        <v>394</v>
      </c>
      <c r="I196" s="303">
        <v>35000</v>
      </c>
      <c r="J196" s="305" t="s">
        <v>144</v>
      </c>
      <c r="K196" s="296" t="s">
        <v>119</v>
      </c>
      <c r="L196" s="366">
        <v>12</v>
      </c>
      <c r="M196" s="366" t="s">
        <v>122</v>
      </c>
      <c r="N196" s="297" t="s">
        <v>134</v>
      </c>
      <c r="O196" s="303">
        <f>SUM(I196*L196)</f>
        <v>420000</v>
      </c>
      <c r="P196" s="47" t="s">
        <v>144</v>
      </c>
    </row>
    <row r="197" spans="1:16" ht="15.95" customHeight="1">
      <c r="A197" s="157"/>
      <c r="B197" s="327"/>
      <c r="C197" s="475"/>
      <c r="D197" s="478"/>
      <c r="E197" s="481"/>
      <c r="F197" s="481"/>
      <c r="G197" s="487"/>
      <c r="H197" s="340" t="s">
        <v>279</v>
      </c>
      <c r="I197" s="303">
        <v>200000</v>
      </c>
      <c r="J197" s="305" t="s">
        <v>144</v>
      </c>
      <c r="K197" s="296" t="s">
        <v>119</v>
      </c>
      <c r="L197" s="366">
        <v>1</v>
      </c>
      <c r="M197" s="366" t="s">
        <v>122</v>
      </c>
      <c r="N197" s="297" t="s">
        <v>134</v>
      </c>
      <c r="O197" s="303">
        <f>I197*L197</f>
        <v>200000</v>
      </c>
      <c r="P197" s="47" t="s">
        <v>144</v>
      </c>
    </row>
    <row r="198" spans="1:16" ht="15.95" customHeight="1">
      <c r="A198" s="157"/>
      <c r="B198" s="327"/>
      <c r="C198" s="474" t="s">
        <v>220</v>
      </c>
      <c r="D198" s="477">
        <v>2800</v>
      </c>
      <c r="E198" s="480">
        <f>+O198/1000</f>
        <v>2800</v>
      </c>
      <c r="F198" s="480">
        <f>+E198-D198</f>
        <v>0</v>
      </c>
      <c r="G198" s="486"/>
      <c r="H198" s="166"/>
      <c r="I198" s="52"/>
      <c r="J198" s="86"/>
      <c r="K198" s="51"/>
      <c r="L198" s="409" t="s">
        <v>157</v>
      </c>
      <c r="M198" s="409"/>
      <c r="N198" s="409"/>
      <c r="O198" s="36">
        <f>SUM(O199:O200)</f>
        <v>2800000</v>
      </c>
      <c r="P198" s="37" t="s">
        <v>144</v>
      </c>
    </row>
    <row r="199" spans="1:16" ht="15.95" customHeight="1">
      <c r="A199" s="157"/>
      <c r="B199" s="327"/>
      <c r="C199" s="475"/>
      <c r="D199" s="564"/>
      <c r="E199" s="510"/>
      <c r="F199" s="510"/>
      <c r="G199" s="545"/>
      <c r="H199" s="171" t="s">
        <v>250</v>
      </c>
      <c r="I199" s="303">
        <v>150000</v>
      </c>
      <c r="J199" s="305" t="s">
        <v>144</v>
      </c>
      <c r="K199" s="296" t="s">
        <v>119</v>
      </c>
      <c r="L199" s="366">
        <v>12</v>
      </c>
      <c r="M199" s="366" t="s">
        <v>122</v>
      </c>
      <c r="N199" s="297"/>
      <c r="O199" s="303">
        <f>SUM(I199*L199)</f>
        <v>1800000</v>
      </c>
      <c r="P199" s="47" t="s">
        <v>144</v>
      </c>
    </row>
    <row r="200" spans="1:16" ht="15.95" customHeight="1">
      <c r="A200" s="157"/>
      <c r="B200" s="327"/>
      <c r="C200" s="475"/>
      <c r="D200" s="564"/>
      <c r="E200" s="510"/>
      <c r="F200" s="510"/>
      <c r="G200" s="545"/>
      <c r="H200" s="340" t="s">
        <v>311</v>
      </c>
      <c r="I200" s="303">
        <v>1000000</v>
      </c>
      <c r="J200" s="305" t="s">
        <v>144</v>
      </c>
      <c r="K200" s="296" t="s">
        <v>119</v>
      </c>
      <c r="L200" s="366">
        <v>1</v>
      </c>
      <c r="M200" s="366" t="s">
        <v>122</v>
      </c>
      <c r="N200" s="297" t="s">
        <v>134</v>
      </c>
      <c r="O200" s="303">
        <f>SUM(I200*L200)</f>
        <v>1000000</v>
      </c>
      <c r="P200" s="47" t="s">
        <v>144</v>
      </c>
    </row>
    <row r="201" spans="1:16" ht="21.75" customHeight="1">
      <c r="A201" s="229" t="s">
        <v>126</v>
      </c>
      <c r="B201" s="413" t="s">
        <v>163</v>
      </c>
      <c r="C201" s="414"/>
      <c r="D201" s="230">
        <f>SUM(D202:D292)</f>
        <v>1542407.8198495999</v>
      </c>
      <c r="E201" s="231">
        <f t="shared" ref="E201:E226" si="5">O201/1000</f>
        <v>1503352.1528596</v>
      </c>
      <c r="F201" s="231">
        <f>+E201-D201</f>
        <v>-39055.666989999823</v>
      </c>
      <c r="G201" s="232">
        <f t="shared" ref="G201:G223" si="6">+F201/D201*100</f>
        <v>-2.5321232482994116</v>
      </c>
      <c r="H201" s="202"/>
      <c r="I201" s="117"/>
      <c r="J201" s="60"/>
      <c r="K201" s="337"/>
      <c r="L201" s="337"/>
      <c r="M201" s="337"/>
      <c r="N201" s="337"/>
      <c r="O201" s="117">
        <f>SUM(O202:O292)</f>
        <v>1503352152.8596001</v>
      </c>
      <c r="P201" s="83" t="s">
        <v>144</v>
      </c>
    </row>
    <row r="202" spans="1:16" ht="17.45" customHeight="1">
      <c r="A202" s="157"/>
      <c r="B202" s="333" t="s">
        <v>126</v>
      </c>
      <c r="C202" s="368" t="s">
        <v>214</v>
      </c>
      <c r="D202" s="233">
        <v>43000</v>
      </c>
      <c r="E202" s="373">
        <f t="shared" si="5"/>
        <v>43000</v>
      </c>
      <c r="F202" s="373">
        <f t="shared" ref="F202:F210" si="7">E202-D202</f>
        <v>0</v>
      </c>
      <c r="G202" s="376">
        <f t="shared" si="6"/>
        <v>0</v>
      </c>
      <c r="H202" s="234" t="s">
        <v>322</v>
      </c>
      <c r="I202" s="42">
        <v>10750000</v>
      </c>
      <c r="J202" s="235" t="s">
        <v>144</v>
      </c>
      <c r="K202" s="236" t="s">
        <v>119</v>
      </c>
      <c r="L202" s="237">
        <v>4</v>
      </c>
      <c r="M202" s="237" t="s">
        <v>122</v>
      </c>
      <c r="N202" s="238" t="s">
        <v>134</v>
      </c>
      <c r="O202" s="42">
        <f>I202*L202</f>
        <v>43000000</v>
      </c>
      <c r="P202" s="239" t="s">
        <v>144</v>
      </c>
    </row>
    <row r="203" spans="1:16" ht="17.45" customHeight="1">
      <c r="A203" s="157"/>
      <c r="B203" s="333"/>
      <c r="C203" s="240" t="s">
        <v>22</v>
      </c>
      <c r="D203" s="233">
        <v>40000</v>
      </c>
      <c r="E203" s="373">
        <f t="shared" si="5"/>
        <v>40000</v>
      </c>
      <c r="F203" s="373">
        <f t="shared" si="7"/>
        <v>0</v>
      </c>
      <c r="G203" s="376">
        <f t="shared" si="6"/>
        <v>0</v>
      </c>
      <c r="H203" s="234" t="s">
        <v>322</v>
      </c>
      <c r="I203" s="295">
        <v>10000000</v>
      </c>
      <c r="J203" s="299" t="s">
        <v>144</v>
      </c>
      <c r="K203" s="300" t="s">
        <v>119</v>
      </c>
      <c r="L203" s="301">
        <v>4</v>
      </c>
      <c r="M203" s="301" t="s">
        <v>122</v>
      </c>
      <c r="N203" s="302" t="s">
        <v>134</v>
      </c>
      <c r="O203" s="295">
        <f t="shared" ref="O203:O261" si="8">I203*L203</f>
        <v>40000000</v>
      </c>
      <c r="P203" s="241" t="s">
        <v>144</v>
      </c>
    </row>
    <row r="204" spans="1:16" ht="17.45" customHeight="1">
      <c r="A204" s="157"/>
      <c r="B204" s="333"/>
      <c r="C204" s="368" t="s">
        <v>299</v>
      </c>
      <c r="D204" s="374">
        <v>47000</v>
      </c>
      <c r="E204" s="373">
        <f t="shared" si="5"/>
        <v>47000</v>
      </c>
      <c r="F204" s="373">
        <f t="shared" si="7"/>
        <v>0</v>
      </c>
      <c r="G204" s="376">
        <f t="shared" si="6"/>
        <v>0</v>
      </c>
      <c r="H204" s="234" t="s">
        <v>322</v>
      </c>
      <c r="I204" s="295">
        <v>11750000</v>
      </c>
      <c r="J204" s="299" t="s">
        <v>144</v>
      </c>
      <c r="K204" s="300" t="s">
        <v>119</v>
      </c>
      <c r="L204" s="301">
        <v>4</v>
      </c>
      <c r="M204" s="301" t="s">
        <v>122</v>
      </c>
      <c r="N204" s="302" t="s">
        <v>134</v>
      </c>
      <c r="O204" s="295">
        <f t="shared" si="8"/>
        <v>47000000</v>
      </c>
      <c r="P204" s="241" t="s">
        <v>144</v>
      </c>
    </row>
    <row r="205" spans="1:16" ht="17.45" customHeight="1">
      <c r="A205" s="157"/>
      <c r="B205" s="327"/>
      <c r="C205" s="368" t="s">
        <v>298</v>
      </c>
      <c r="D205" s="233">
        <v>40000</v>
      </c>
      <c r="E205" s="373">
        <f t="shared" si="5"/>
        <v>40000</v>
      </c>
      <c r="F205" s="373">
        <f t="shared" si="7"/>
        <v>0</v>
      </c>
      <c r="G205" s="376">
        <f t="shared" si="6"/>
        <v>0</v>
      </c>
      <c r="H205" s="234" t="s">
        <v>322</v>
      </c>
      <c r="I205" s="295">
        <v>10000000</v>
      </c>
      <c r="J205" s="299" t="s">
        <v>144</v>
      </c>
      <c r="K205" s="300" t="s">
        <v>119</v>
      </c>
      <c r="L205" s="301">
        <v>4</v>
      </c>
      <c r="M205" s="301" t="s">
        <v>122</v>
      </c>
      <c r="N205" s="302" t="s">
        <v>134</v>
      </c>
      <c r="O205" s="295">
        <f t="shared" si="8"/>
        <v>40000000</v>
      </c>
      <c r="P205" s="241" t="s">
        <v>144</v>
      </c>
    </row>
    <row r="206" spans="1:16" ht="17.45" customHeight="1">
      <c r="A206" s="205"/>
      <c r="B206" s="333"/>
      <c r="C206" s="360" t="s">
        <v>216</v>
      </c>
      <c r="D206" s="351">
        <v>40000</v>
      </c>
      <c r="E206" s="349">
        <f t="shared" si="5"/>
        <v>40000</v>
      </c>
      <c r="F206" s="349">
        <f t="shared" si="7"/>
        <v>0</v>
      </c>
      <c r="G206" s="358">
        <f t="shared" si="6"/>
        <v>0</v>
      </c>
      <c r="H206" s="234" t="s">
        <v>322</v>
      </c>
      <c r="I206" s="295">
        <v>10000000</v>
      </c>
      <c r="J206" s="299" t="s">
        <v>144</v>
      </c>
      <c r="K206" s="300" t="s">
        <v>119</v>
      </c>
      <c r="L206" s="301">
        <v>4</v>
      </c>
      <c r="M206" s="301" t="s">
        <v>122</v>
      </c>
      <c r="N206" s="302" t="s">
        <v>134</v>
      </c>
      <c r="O206" s="295">
        <f t="shared" si="8"/>
        <v>40000000</v>
      </c>
      <c r="P206" s="241" t="s">
        <v>144</v>
      </c>
    </row>
    <row r="207" spans="1:16" ht="17.45" customHeight="1">
      <c r="A207" s="19"/>
      <c r="B207" s="333"/>
      <c r="C207" s="360" t="s">
        <v>262</v>
      </c>
      <c r="D207" s="208">
        <v>36000</v>
      </c>
      <c r="E207" s="349">
        <f t="shared" si="5"/>
        <v>36000</v>
      </c>
      <c r="F207" s="349">
        <f t="shared" si="7"/>
        <v>0</v>
      </c>
      <c r="G207" s="358">
        <f t="shared" si="6"/>
        <v>0</v>
      </c>
      <c r="H207" s="234" t="s">
        <v>322</v>
      </c>
      <c r="I207" s="295">
        <v>9000000</v>
      </c>
      <c r="J207" s="299" t="s">
        <v>144</v>
      </c>
      <c r="K207" s="300" t="s">
        <v>119</v>
      </c>
      <c r="L207" s="301">
        <v>4</v>
      </c>
      <c r="M207" s="301" t="s">
        <v>122</v>
      </c>
      <c r="N207" s="302" t="s">
        <v>134</v>
      </c>
      <c r="O207" s="295">
        <f t="shared" si="8"/>
        <v>36000000</v>
      </c>
      <c r="P207" s="241" t="s">
        <v>144</v>
      </c>
    </row>
    <row r="208" spans="1:16" ht="17.45" customHeight="1">
      <c r="A208" s="205"/>
      <c r="B208" s="333"/>
      <c r="C208" s="368" t="s">
        <v>241</v>
      </c>
      <c r="D208" s="233">
        <v>45000</v>
      </c>
      <c r="E208" s="373">
        <f t="shared" si="5"/>
        <v>45000</v>
      </c>
      <c r="F208" s="373">
        <f t="shared" si="7"/>
        <v>0</v>
      </c>
      <c r="G208" s="376">
        <f t="shared" si="6"/>
        <v>0</v>
      </c>
      <c r="H208" s="234" t="s">
        <v>322</v>
      </c>
      <c r="I208" s="295">
        <v>11250000</v>
      </c>
      <c r="J208" s="299" t="s">
        <v>144</v>
      </c>
      <c r="K208" s="300" t="s">
        <v>119</v>
      </c>
      <c r="L208" s="301">
        <v>4</v>
      </c>
      <c r="M208" s="301" t="s">
        <v>122</v>
      </c>
      <c r="N208" s="302" t="s">
        <v>134</v>
      </c>
      <c r="O208" s="295">
        <f t="shared" si="8"/>
        <v>45000000</v>
      </c>
      <c r="P208" s="241" t="s">
        <v>144</v>
      </c>
    </row>
    <row r="209" spans="1:16" ht="17.45" customHeight="1">
      <c r="A209" s="205"/>
      <c r="B209" s="333"/>
      <c r="C209" s="360" t="s">
        <v>234</v>
      </c>
      <c r="D209" s="208">
        <v>40000</v>
      </c>
      <c r="E209" s="349">
        <f t="shared" si="5"/>
        <v>40722.28</v>
      </c>
      <c r="F209" s="349">
        <f t="shared" si="7"/>
        <v>722.27999999999884</v>
      </c>
      <c r="G209" s="358">
        <f t="shared" si="6"/>
        <v>1.8056999999999972</v>
      </c>
      <c r="H209" s="243" t="s">
        <v>427</v>
      </c>
      <c r="I209" s="295">
        <v>8144456</v>
      </c>
      <c r="J209" s="299" t="s">
        <v>144</v>
      </c>
      <c r="K209" s="300" t="s">
        <v>119</v>
      </c>
      <c r="L209" s="301">
        <v>5</v>
      </c>
      <c r="M209" s="301" t="s">
        <v>122</v>
      </c>
      <c r="N209" s="302" t="s">
        <v>134</v>
      </c>
      <c r="O209" s="295">
        <f t="shared" si="8"/>
        <v>40722280</v>
      </c>
      <c r="P209" s="241" t="s">
        <v>144</v>
      </c>
    </row>
    <row r="210" spans="1:16" ht="18" customHeight="1">
      <c r="A210" s="157"/>
      <c r="B210" s="327"/>
      <c r="C210" s="368" t="s">
        <v>58</v>
      </c>
      <c r="D210" s="233">
        <v>53333</v>
      </c>
      <c r="E210" s="373">
        <f t="shared" si="5"/>
        <v>53333</v>
      </c>
      <c r="F210" s="373">
        <f t="shared" si="7"/>
        <v>0</v>
      </c>
      <c r="G210" s="376">
        <f t="shared" si="6"/>
        <v>0</v>
      </c>
      <c r="H210" s="234" t="s">
        <v>322</v>
      </c>
      <c r="I210" s="295">
        <v>13333250</v>
      </c>
      <c r="J210" s="299" t="s">
        <v>144</v>
      </c>
      <c r="K210" s="300" t="s">
        <v>119</v>
      </c>
      <c r="L210" s="301">
        <v>4</v>
      </c>
      <c r="M210" s="301" t="s">
        <v>122</v>
      </c>
      <c r="N210" s="302" t="s">
        <v>134</v>
      </c>
      <c r="O210" s="295">
        <f t="shared" si="8"/>
        <v>53333000</v>
      </c>
      <c r="P210" s="241" t="s">
        <v>144</v>
      </c>
    </row>
    <row r="211" spans="1:16" ht="17.45" customHeight="1">
      <c r="A211" s="157"/>
      <c r="B211" s="327"/>
      <c r="C211" s="240" t="s">
        <v>29</v>
      </c>
      <c r="D211" s="374">
        <v>394999.99999979994</v>
      </c>
      <c r="E211" s="373">
        <f t="shared" si="5"/>
        <v>394999.99999979994</v>
      </c>
      <c r="F211" s="373">
        <f>+E211-D211</f>
        <v>0</v>
      </c>
      <c r="G211" s="376">
        <f t="shared" si="6"/>
        <v>0</v>
      </c>
      <c r="H211" s="234" t="s">
        <v>411</v>
      </c>
      <c r="I211" s="295">
        <v>30384615.384599999</v>
      </c>
      <c r="J211" s="299" t="s">
        <v>144</v>
      </c>
      <c r="K211" s="300" t="s">
        <v>119</v>
      </c>
      <c r="L211" s="301">
        <v>13</v>
      </c>
      <c r="M211" s="301" t="s">
        <v>122</v>
      </c>
      <c r="N211" s="302" t="s">
        <v>134</v>
      </c>
      <c r="O211" s="295">
        <f t="shared" si="8"/>
        <v>394999999.99979997</v>
      </c>
      <c r="P211" s="241" t="s">
        <v>144</v>
      </c>
    </row>
    <row r="212" spans="1:16" ht="17.45" customHeight="1">
      <c r="A212" s="157"/>
      <c r="B212" s="327"/>
      <c r="C212" s="368" t="s">
        <v>185</v>
      </c>
      <c r="D212" s="233">
        <v>40000</v>
      </c>
      <c r="E212" s="373">
        <f t="shared" si="5"/>
        <v>40000</v>
      </c>
      <c r="F212" s="373">
        <f>E212-D212</f>
        <v>0</v>
      </c>
      <c r="G212" s="376">
        <f t="shared" si="6"/>
        <v>0</v>
      </c>
      <c r="H212" s="234" t="s">
        <v>322</v>
      </c>
      <c r="I212" s="295">
        <v>10000000</v>
      </c>
      <c r="J212" s="299" t="s">
        <v>144</v>
      </c>
      <c r="K212" s="300" t="s">
        <v>119</v>
      </c>
      <c r="L212" s="301">
        <v>4</v>
      </c>
      <c r="M212" s="301" t="s">
        <v>122</v>
      </c>
      <c r="N212" s="302" t="s">
        <v>134</v>
      </c>
      <c r="O212" s="295">
        <f t="shared" si="8"/>
        <v>40000000</v>
      </c>
      <c r="P212" s="241" t="s">
        <v>144</v>
      </c>
    </row>
    <row r="213" spans="1:16" ht="17.45" customHeight="1">
      <c r="A213" s="205"/>
      <c r="B213" s="333"/>
      <c r="C213" s="370" t="s">
        <v>91</v>
      </c>
      <c r="D213" s="351">
        <v>18000</v>
      </c>
      <c r="E213" s="349">
        <f t="shared" si="5"/>
        <v>18000</v>
      </c>
      <c r="F213" s="349">
        <f>+E213-D213</f>
        <v>0</v>
      </c>
      <c r="G213" s="358">
        <f t="shared" si="6"/>
        <v>0</v>
      </c>
      <c r="H213" s="234" t="s">
        <v>322</v>
      </c>
      <c r="I213" s="295">
        <v>4500000</v>
      </c>
      <c r="J213" s="299" t="s">
        <v>144</v>
      </c>
      <c r="K213" s="300" t="s">
        <v>119</v>
      </c>
      <c r="L213" s="301">
        <v>4</v>
      </c>
      <c r="M213" s="301" t="s">
        <v>122</v>
      </c>
      <c r="N213" s="302" t="s">
        <v>134</v>
      </c>
      <c r="O213" s="295">
        <f t="shared" si="8"/>
        <v>18000000</v>
      </c>
      <c r="P213" s="241" t="s">
        <v>144</v>
      </c>
    </row>
    <row r="214" spans="1:16" ht="17.45" customHeight="1">
      <c r="A214" s="157"/>
      <c r="B214" s="327"/>
      <c r="C214" s="240" t="s">
        <v>83</v>
      </c>
      <c r="D214" s="374">
        <v>28000</v>
      </c>
      <c r="E214" s="373">
        <f t="shared" si="5"/>
        <v>28000</v>
      </c>
      <c r="F214" s="373">
        <f>E214-D214</f>
        <v>0</v>
      </c>
      <c r="G214" s="376">
        <f t="shared" si="6"/>
        <v>0</v>
      </c>
      <c r="H214" s="234" t="s">
        <v>322</v>
      </c>
      <c r="I214" s="295">
        <v>7000000</v>
      </c>
      <c r="J214" s="299" t="s">
        <v>144</v>
      </c>
      <c r="K214" s="300" t="s">
        <v>119</v>
      </c>
      <c r="L214" s="301">
        <v>4</v>
      </c>
      <c r="M214" s="301" t="s">
        <v>122</v>
      </c>
      <c r="N214" s="302" t="s">
        <v>134</v>
      </c>
      <c r="O214" s="295">
        <f t="shared" si="8"/>
        <v>28000000</v>
      </c>
      <c r="P214" s="241" t="s">
        <v>144</v>
      </c>
    </row>
    <row r="215" spans="1:16" ht="17.45" customHeight="1">
      <c r="A215" s="157"/>
      <c r="B215" s="327"/>
      <c r="C215" s="240" t="s">
        <v>82</v>
      </c>
      <c r="D215" s="374">
        <v>2000</v>
      </c>
      <c r="E215" s="373">
        <f t="shared" si="5"/>
        <v>2000</v>
      </c>
      <c r="F215" s="373">
        <f>E215-D215</f>
        <v>0</v>
      </c>
      <c r="G215" s="376">
        <f t="shared" si="6"/>
        <v>0</v>
      </c>
      <c r="H215" s="234" t="s">
        <v>322</v>
      </c>
      <c r="I215" s="295">
        <v>500000</v>
      </c>
      <c r="J215" s="299" t="s">
        <v>144</v>
      </c>
      <c r="K215" s="300" t="s">
        <v>119</v>
      </c>
      <c r="L215" s="301">
        <v>4</v>
      </c>
      <c r="M215" s="301" t="s">
        <v>122</v>
      </c>
      <c r="N215" s="302" t="s">
        <v>134</v>
      </c>
      <c r="O215" s="295">
        <f t="shared" si="8"/>
        <v>2000000</v>
      </c>
      <c r="P215" s="241" t="s">
        <v>144</v>
      </c>
    </row>
    <row r="216" spans="1:16" ht="17.45" customHeight="1">
      <c r="A216" s="157"/>
      <c r="B216" s="327"/>
      <c r="C216" s="368" t="s">
        <v>235</v>
      </c>
      <c r="D216" s="374">
        <v>20000</v>
      </c>
      <c r="E216" s="373">
        <f t="shared" si="5"/>
        <v>20000</v>
      </c>
      <c r="F216" s="373">
        <f t="shared" ref="F216:F247" si="9">+E216-D216</f>
        <v>0</v>
      </c>
      <c r="G216" s="376">
        <f t="shared" si="6"/>
        <v>0</v>
      </c>
      <c r="H216" s="243" t="s">
        <v>322</v>
      </c>
      <c r="I216" s="295">
        <v>5000000</v>
      </c>
      <c r="J216" s="299" t="s">
        <v>144</v>
      </c>
      <c r="K216" s="300" t="s">
        <v>119</v>
      </c>
      <c r="L216" s="301">
        <v>4</v>
      </c>
      <c r="M216" s="301" t="s">
        <v>122</v>
      </c>
      <c r="N216" s="302" t="s">
        <v>134</v>
      </c>
      <c r="O216" s="295">
        <f t="shared" si="8"/>
        <v>20000000</v>
      </c>
      <c r="P216" s="241" t="s">
        <v>144</v>
      </c>
    </row>
    <row r="217" spans="1:16" ht="17.45" customHeight="1">
      <c r="A217" s="157"/>
      <c r="B217" s="327"/>
      <c r="C217" s="369" t="s">
        <v>108</v>
      </c>
      <c r="D217" s="347">
        <v>2520</v>
      </c>
      <c r="E217" s="373">
        <f t="shared" si="5"/>
        <v>2520</v>
      </c>
      <c r="F217" s="373">
        <f t="shared" si="9"/>
        <v>0</v>
      </c>
      <c r="G217" s="376">
        <f t="shared" si="6"/>
        <v>0</v>
      </c>
      <c r="H217" s="243" t="s">
        <v>322</v>
      </c>
      <c r="I217" s="295">
        <v>2520000</v>
      </c>
      <c r="J217" s="299" t="s">
        <v>144</v>
      </c>
      <c r="K217" s="300" t="s">
        <v>119</v>
      </c>
      <c r="L217" s="301">
        <v>1</v>
      </c>
      <c r="M217" s="301" t="s">
        <v>122</v>
      </c>
      <c r="N217" s="302" t="s">
        <v>134</v>
      </c>
      <c r="O217" s="295">
        <f>I217*L217</f>
        <v>2520000</v>
      </c>
      <c r="P217" s="241" t="s">
        <v>144</v>
      </c>
    </row>
    <row r="218" spans="1:16" ht="17.45" customHeight="1">
      <c r="A218" s="157"/>
      <c r="B218" s="327"/>
      <c r="C218" s="369" t="s">
        <v>109</v>
      </c>
      <c r="D218" s="347">
        <v>2880</v>
      </c>
      <c r="E218" s="373">
        <f t="shared" si="5"/>
        <v>2880</v>
      </c>
      <c r="F218" s="373">
        <f t="shared" si="9"/>
        <v>0</v>
      </c>
      <c r="G218" s="376">
        <f t="shared" si="6"/>
        <v>0</v>
      </c>
      <c r="H218" s="243" t="s">
        <v>322</v>
      </c>
      <c r="I218" s="295">
        <v>2880000</v>
      </c>
      <c r="J218" s="299" t="s">
        <v>144</v>
      </c>
      <c r="K218" s="300" t="s">
        <v>119</v>
      </c>
      <c r="L218" s="301">
        <v>1</v>
      </c>
      <c r="M218" s="301" t="s">
        <v>122</v>
      </c>
      <c r="N218" s="302" t="s">
        <v>134</v>
      </c>
      <c r="O218" s="295">
        <f>I218*L218</f>
        <v>2880000</v>
      </c>
      <c r="P218" s="241" t="s">
        <v>144</v>
      </c>
    </row>
    <row r="219" spans="1:16" ht="17.45" customHeight="1">
      <c r="A219" s="157"/>
      <c r="B219" s="327"/>
      <c r="C219" s="369" t="s">
        <v>106</v>
      </c>
      <c r="D219" s="347">
        <v>2880</v>
      </c>
      <c r="E219" s="373">
        <f t="shared" si="5"/>
        <v>2880</v>
      </c>
      <c r="F219" s="373">
        <f t="shared" si="9"/>
        <v>0</v>
      </c>
      <c r="G219" s="376">
        <f t="shared" si="6"/>
        <v>0</v>
      </c>
      <c r="H219" s="243" t="s">
        <v>322</v>
      </c>
      <c r="I219" s="295">
        <v>2880000</v>
      </c>
      <c r="J219" s="299" t="s">
        <v>144</v>
      </c>
      <c r="K219" s="300" t="s">
        <v>119</v>
      </c>
      <c r="L219" s="301">
        <v>1</v>
      </c>
      <c r="M219" s="301" t="s">
        <v>122</v>
      </c>
      <c r="N219" s="302" t="s">
        <v>134</v>
      </c>
      <c r="O219" s="295">
        <f>I219*L219</f>
        <v>2880000</v>
      </c>
      <c r="P219" s="241" t="s">
        <v>144</v>
      </c>
    </row>
    <row r="220" spans="1:16" ht="17.45" customHeight="1">
      <c r="A220" s="157"/>
      <c r="B220" s="327"/>
      <c r="C220" s="240" t="s">
        <v>107</v>
      </c>
      <c r="D220" s="373">
        <v>2520</v>
      </c>
      <c r="E220" s="373">
        <f t="shared" si="5"/>
        <v>2520</v>
      </c>
      <c r="F220" s="373">
        <f t="shared" si="9"/>
        <v>0</v>
      </c>
      <c r="G220" s="376">
        <f t="shared" si="6"/>
        <v>0</v>
      </c>
      <c r="H220" s="270" t="s">
        <v>322</v>
      </c>
      <c r="I220" s="50">
        <v>2520000</v>
      </c>
      <c r="J220" s="250" t="s">
        <v>144</v>
      </c>
      <c r="K220" s="251" t="s">
        <v>119</v>
      </c>
      <c r="L220" s="252">
        <v>1</v>
      </c>
      <c r="M220" s="252" t="s">
        <v>122</v>
      </c>
      <c r="N220" s="253" t="s">
        <v>134</v>
      </c>
      <c r="O220" s="50">
        <f>I220*L220</f>
        <v>2520000</v>
      </c>
      <c r="P220" s="242" t="s">
        <v>144</v>
      </c>
    </row>
    <row r="221" spans="1:16" ht="17.45" customHeight="1">
      <c r="A221" s="205" t="s">
        <v>440</v>
      </c>
      <c r="B221" s="333" t="s">
        <v>440</v>
      </c>
      <c r="C221" s="370" t="s">
        <v>110</v>
      </c>
      <c r="D221" s="349">
        <v>2520</v>
      </c>
      <c r="E221" s="349">
        <f t="shared" si="5"/>
        <v>2520</v>
      </c>
      <c r="F221" s="349">
        <f t="shared" si="9"/>
        <v>0</v>
      </c>
      <c r="G221" s="358">
        <f t="shared" si="6"/>
        <v>0</v>
      </c>
      <c r="H221" s="298" t="s">
        <v>322</v>
      </c>
      <c r="I221" s="42">
        <v>2520000</v>
      </c>
      <c r="J221" s="235" t="s">
        <v>144</v>
      </c>
      <c r="K221" s="236" t="s">
        <v>119</v>
      </c>
      <c r="L221" s="237">
        <v>1</v>
      </c>
      <c r="M221" s="237" t="s">
        <v>122</v>
      </c>
      <c r="N221" s="238" t="s">
        <v>134</v>
      </c>
      <c r="O221" s="42">
        <f>I221*L221</f>
        <v>2520000</v>
      </c>
      <c r="P221" s="239" t="s">
        <v>144</v>
      </c>
    </row>
    <row r="222" spans="1:16" ht="17.45" customHeight="1">
      <c r="A222" s="226"/>
      <c r="B222" s="227"/>
      <c r="C222" s="355" t="s">
        <v>269</v>
      </c>
      <c r="D222" s="350">
        <v>55600</v>
      </c>
      <c r="E222" s="349">
        <f t="shared" si="5"/>
        <v>55600</v>
      </c>
      <c r="F222" s="349">
        <f t="shared" si="9"/>
        <v>0</v>
      </c>
      <c r="G222" s="358">
        <f t="shared" si="6"/>
        <v>0</v>
      </c>
      <c r="H222" s="234" t="s">
        <v>322</v>
      </c>
      <c r="I222" s="295">
        <v>11120000</v>
      </c>
      <c r="J222" s="299" t="s">
        <v>144</v>
      </c>
      <c r="K222" s="300" t="s">
        <v>119</v>
      </c>
      <c r="L222" s="301">
        <v>5</v>
      </c>
      <c r="M222" s="301" t="s">
        <v>122</v>
      </c>
      <c r="N222" s="302" t="s">
        <v>134</v>
      </c>
      <c r="O222" s="295">
        <f t="shared" si="8"/>
        <v>55600000</v>
      </c>
      <c r="P222" s="241" t="s">
        <v>144</v>
      </c>
    </row>
    <row r="223" spans="1:16" ht="17.45" customHeight="1">
      <c r="A223" s="157"/>
      <c r="B223" s="327"/>
      <c r="C223" s="354" t="s">
        <v>246</v>
      </c>
      <c r="D223" s="346">
        <v>13600</v>
      </c>
      <c r="E223" s="373">
        <f t="shared" si="5"/>
        <v>13600</v>
      </c>
      <c r="F223" s="373">
        <f t="shared" si="9"/>
        <v>0</v>
      </c>
      <c r="G223" s="376">
        <f t="shared" si="6"/>
        <v>0</v>
      </c>
      <c r="H223" s="234" t="s">
        <v>408</v>
      </c>
      <c r="I223" s="295">
        <v>6800000</v>
      </c>
      <c r="J223" s="299" t="s">
        <v>144</v>
      </c>
      <c r="K223" s="300" t="s">
        <v>119</v>
      </c>
      <c r="L223" s="301">
        <v>2</v>
      </c>
      <c r="M223" s="301" t="s">
        <v>122</v>
      </c>
      <c r="N223" s="302" t="s">
        <v>134</v>
      </c>
      <c r="O223" s="295">
        <f t="shared" si="8"/>
        <v>13600000</v>
      </c>
      <c r="P223" s="241" t="s">
        <v>144</v>
      </c>
    </row>
    <row r="224" spans="1:16" ht="17.45" customHeight="1">
      <c r="A224" s="157"/>
      <c r="B224" s="327"/>
      <c r="C224" s="368" t="s">
        <v>225</v>
      </c>
      <c r="D224" s="374">
        <v>3960</v>
      </c>
      <c r="E224" s="373">
        <f t="shared" si="5"/>
        <v>3960</v>
      </c>
      <c r="F224" s="373">
        <f t="shared" si="9"/>
        <v>0</v>
      </c>
      <c r="G224" s="376">
        <f>F224/D224*100</f>
        <v>0</v>
      </c>
      <c r="H224" s="234" t="s">
        <v>322</v>
      </c>
      <c r="I224" s="295">
        <v>3960000</v>
      </c>
      <c r="J224" s="299" t="s">
        <v>144</v>
      </c>
      <c r="K224" s="300" t="s">
        <v>119</v>
      </c>
      <c r="L224" s="301">
        <v>1</v>
      </c>
      <c r="M224" s="301" t="s">
        <v>122</v>
      </c>
      <c r="N224" s="302" t="s">
        <v>134</v>
      </c>
      <c r="O224" s="295">
        <f t="shared" si="8"/>
        <v>3960000</v>
      </c>
      <c r="P224" s="241" t="s">
        <v>144</v>
      </c>
    </row>
    <row r="225" spans="1:28" ht="17.45" customHeight="1">
      <c r="A225" s="205"/>
      <c r="B225" s="333"/>
      <c r="C225" s="355" t="s">
        <v>277</v>
      </c>
      <c r="D225" s="350">
        <v>3240</v>
      </c>
      <c r="E225" s="349">
        <f t="shared" si="5"/>
        <v>3240</v>
      </c>
      <c r="F225" s="349">
        <f t="shared" si="9"/>
        <v>0</v>
      </c>
      <c r="G225" s="358">
        <f>F225/D225*100</f>
        <v>0</v>
      </c>
      <c r="H225" s="234" t="s">
        <v>322</v>
      </c>
      <c r="I225" s="295">
        <v>3240000</v>
      </c>
      <c r="J225" s="299" t="s">
        <v>144</v>
      </c>
      <c r="K225" s="300" t="s">
        <v>119</v>
      </c>
      <c r="L225" s="301">
        <v>1</v>
      </c>
      <c r="M225" s="301" t="s">
        <v>122</v>
      </c>
      <c r="N225" s="302" t="s">
        <v>134</v>
      </c>
      <c r="O225" s="295">
        <f t="shared" si="8"/>
        <v>3240000</v>
      </c>
      <c r="P225" s="241" t="s">
        <v>144</v>
      </c>
    </row>
    <row r="226" spans="1:28" ht="17.45" customHeight="1">
      <c r="A226" s="157"/>
      <c r="B226" s="327"/>
      <c r="C226" s="354" t="s">
        <v>228</v>
      </c>
      <c r="D226" s="346">
        <v>13600</v>
      </c>
      <c r="E226" s="373">
        <f t="shared" si="5"/>
        <v>13600</v>
      </c>
      <c r="F226" s="373">
        <f t="shared" si="9"/>
        <v>0</v>
      </c>
      <c r="G226" s="376">
        <f>F226/D226*100</f>
        <v>0</v>
      </c>
      <c r="H226" s="234" t="s">
        <v>408</v>
      </c>
      <c r="I226" s="295">
        <v>6800000</v>
      </c>
      <c r="J226" s="299" t="s">
        <v>144</v>
      </c>
      <c r="K226" s="300" t="s">
        <v>119</v>
      </c>
      <c r="L226" s="301">
        <v>2</v>
      </c>
      <c r="M226" s="301" t="s">
        <v>122</v>
      </c>
      <c r="N226" s="302" t="s">
        <v>134</v>
      </c>
      <c r="O226" s="295">
        <f t="shared" si="8"/>
        <v>13600000</v>
      </c>
      <c r="P226" s="241" t="s">
        <v>144</v>
      </c>
    </row>
    <row r="227" spans="1:28" ht="17.45" customHeight="1">
      <c r="A227" s="226"/>
      <c r="B227" s="227"/>
      <c r="C227" s="240" t="s">
        <v>19</v>
      </c>
      <c r="D227" s="346">
        <v>2160</v>
      </c>
      <c r="E227" s="373">
        <f t="shared" ref="E227:E234" si="10">O227/1000</f>
        <v>2160</v>
      </c>
      <c r="F227" s="373">
        <f t="shared" si="9"/>
        <v>0</v>
      </c>
      <c r="G227" s="376">
        <f>F227/D227*100</f>
        <v>0</v>
      </c>
      <c r="H227" s="234" t="s">
        <v>322</v>
      </c>
      <c r="I227" s="295">
        <v>2160000</v>
      </c>
      <c r="J227" s="299" t="s">
        <v>144</v>
      </c>
      <c r="K227" s="300" t="s">
        <v>119</v>
      </c>
      <c r="L227" s="301">
        <v>1</v>
      </c>
      <c r="M227" s="301" t="s">
        <v>122</v>
      </c>
      <c r="N227" s="302" t="s">
        <v>134</v>
      </c>
      <c r="O227" s="295">
        <f t="shared" si="8"/>
        <v>2160000</v>
      </c>
      <c r="P227" s="241" t="s">
        <v>144</v>
      </c>
      <c r="Q227" s="101" t="s">
        <v>296</v>
      </c>
      <c r="R227" s="101" t="s">
        <v>296</v>
      </c>
      <c r="S227" s="101" t="s">
        <v>296</v>
      </c>
      <c r="T227" s="101" t="s">
        <v>296</v>
      </c>
      <c r="U227" s="101" t="s">
        <v>296</v>
      </c>
      <c r="V227" s="101" t="s">
        <v>296</v>
      </c>
      <c r="W227" s="101" t="s">
        <v>296</v>
      </c>
      <c r="X227" s="101" t="s">
        <v>296</v>
      </c>
      <c r="Y227" s="101" t="s">
        <v>296</v>
      </c>
      <c r="Z227" s="101" t="s">
        <v>296</v>
      </c>
      <c r="AA227" s="101" t="s">
        <v>296</v>
      </c>
      <c r="AB227" s="101"/>
    </row>
    <row r="228" spans="1:28" ht="17.45" customHeight="1">
      <c r="A228" s="157"/>
      <c r="B228" s="327"/>
      <c r="C228" s="355" t="s">
        <v>268</v>
      </c>
      <c r="D228" s="346">
        <v>2520</v>
      </c>
      <c r="E228" s="349">
        <f t="shared" si="10"/>
        <v>2520</v>
      </c>
      <c r="F228" s="349">
        <f t="shared" si="9"/>
        <v>0</v>
      </c>
      <c r="G228" s="358">
        <f>+F228/D228*100</f>
        <v>0</v>
      </c>
      <c r="H228" s="234" t="s">
        <v>322</v>
      </c>
      <c r="I228" s="295">
        <v>2520000</v>
      </c>
      <c r="J228" s="299" t="s">
        <v>144</v>
      </c>
      <c r="K228" s="300" t="s">
        <v>119</v>
      </c>
      <c r="L228" s="301">
        <v>1</v>
      </c>
      <c r="M228" s="301" t="s">
        <v>122</v>
      </c>
      <c r="N228" s="302" t="s">
        <v>134</v>
      </c>
      <c r="O228" s="295">
        <f t="shared" si="8"/>
        <v>2520000</v>
      </c>
      <c r="P228" s="241" t="s">
        <v>144</v>
      </c>
    </row>
    <row r="229" spans="1:28" ht="17.45" customHeight="1">
      <c r="A229" s="157"/>
      <c r="B229" s="327"/>
      <c r="C229" s="369" t="s">
        <v>21</v>
      </c>
      <c r="D229" s="346">
        <v>11243.7</v>
      </c>
      <c r="E229" s="373">
        <f t="shared" si="10"/>
        <v>11243.7</v>
      </c>
      <c r="F229" s="373">
        <f t="shared" si="9"/>
        <v>0</v>
      </c>
      <c r="G229" s="358">
        <f>+F229/D229*100</f>
        <v>0</v>
      </c>
      <c r="H229" s="234" t="s">
        <v>408</v>
      </c>
      <c r="I229" s="295">
        <v>5621850</v>
      </c>
      <c r="J229" s="299" t="s">
        <v>144</v>
      </c>
      <c r="K229" s="300" t="s">
        <v>119</v>
      </c>
      <c r="L229" s="301">
        <v>2</v>
      </c>
      <c r="M229" s="301" t="s">
        <v>122</v>
      </c>
      <c r="N229" s="302" t="s">
        <v>134</v>
      </c>
      <c r="O229" s="295">
        <f t="shared" si="8"/>
        <v>11243700</v>
      </c>
      <c r="P229" s="241" t="s">
        <v>144</v>
      </c>
    </row>
    <row r="230" spans="1:28" ht="17.45" customHeight="1">
      <c r="A230" s="157"/>
      <c r="B230" s="327"/>
      <c r="C230" s="354" t="s">
        <v>183</v>
      </c>
      <c r="D230" s="346">
        <v>3960</v>
      </c>
      <c r="E230" s="373">
        <f t="shared" si="10"/>
        <v>3960</v>
      </c>
      <c r="F230" s="373">
        <f t="shared" si="9"/>
        <v>0</v>
      </c>
      <c r="G230" s="358">
        <f>+F230/D230*100</f>
        <v>0</v>
      </c>
      <c r="H230" s="234" t="s">
        <v>322</v>
      </c>
      <c r="I230" s="295">
        <v>3960000</v>
      </c>
      <c r="J230" s="299" t="s">
        <v>144</v>
      </c>
      <c r="K230" s="300" t="s">
        <v>119</v>
      </c>
      <c r="L230" s="301">
        <v>1</v>
      </c>
      <c r="M230" s="301" t="s">
        <v>122</v>
      </c>
      <c r="N230" s="302" t="s">
        <v>134</v>
      </c>
      <c r="O230" s="295">
        <f t="shared" si="8"/>
        <v>3960000</v>
      </c>
      <c r="P230" s="241" t="s">
        <v>144</v>
      </c>
    </row>
    <row r="231" spans="1:28" ht="17.45" customHeight="1">
      <c r="A231" s="157"/>
      <c r="B231" s="327"/>
      <c r="C231" s="354" t="s">
        <v>211</v>
      </c>
      <c r="D231" s="346">
        <v>3600</v>
      </c>
      <c r="E231" s="373">
        <f t="shared" si="10"/>
        <v>3600</v>
      </c>
      <c r="F231" s="373">
        <f t="shared" si="9"/>
        <v>0</v>
      </c>
      <c r="G231" s="358">
        <f>+F231/D231*100</f>
        <v>0</v>
      </c>
      <c r="H231" s="234" t="s">
        <v>322</v>
      </c>
      <c r="I231" s="295">
        <v>3600000</v>
      </c>
      <c r="J231" s="299" t="s">
        <v>144</v>
      </c>
      <c r="K231" s="300" t="s">
        <v>119</v>
      </c>
      <c r="L231" s="301">
        <v>1</v>
      </c>
      <c r="M231" s="301" t="s">
        <v>122</v>
      </c>
      <c r="N231" s="302" t="s">
        <v>134</v>
      </c>
      <c r="O231" s="295">
        <f t="shared" si="8"/>
        <v>3600000</v>
      </c>
      <c r="P231" s="241" t="s">
        <v>144</v>
      </c>
    </row>
    <row r="232" spans="1:28" ht="17.45" customHeight="1">
      <c r="A232" s="157"/>
      <c r="B232" s="327"/>
      <c r="C232" s="354" t="s">
        <v>252</v>
      </c>
      <c r="D232" s="346">
        <v>3240</v>
      </c>
      <c r="E232" s="373">
        <f t="shared" si="10"/>
        <v>3240</v>
      </c>
      <c r="F232" s="373">
        <f t="shared" si="9"/>
        <v>0</v>
      </c>
      <c r="G232" s="376">
        <f>F232/D232*100</f>
        <v>0</v>
      </c>
      <c r="H232" s="234" t="s">
        <v>322</v>
      </c>
      <c r="I232" s="295">
        <v>3240000</v>
      </c>
      <c r="J232" s="299" t="s">
        <v>144</v>
      </c>
      <c r="K232" s="300" t="s">
        <v>119</v>
      </c>
      <c r="L232" s="301">
        <v>1</v>
      </c>
      <c r="M232" s="301" t="s">
        <v>122</v>
      </c>
      <c r="N232" s="302" t="s">
        <v>134</v>
      </c>
      <c r="O232" s="295">
        <f t="shared" si="8"/>
        <v>3240000</v>
      </c>
      <c r="P232" s="241" t="s">
        <v>144</v>
      </c>
    </row>
    <row r="233" spans="1:28" ht="17.45" customHeight="1">
      <c r="A233" s="157"/>
      <c r="B233" s="327"/>
      <c r="C233" s="368" t="s">
        <v>265</v>
      </c>
      <c r="D233" s="346">
        <v>3600</v>
      </c>
      <c r="E233" s="373">
        <f t="shared" si="10"/>
        <v>3600</v>
      </c>
      <c r="F233" s="373">
        <f t="shared" si="9"/>
        <v>0</v>
      </c>
      <c r="G233" s="376">
        <f>F233/D233*100</f>
        <v>0</v>
      </c>
      <c r="H233" s="243" t="s">
        <v>322</v>
      </c>
      <c r="I233" s="295">
        <v>3600000</v>
      </c>
      <c r="J233" s="299" t="s">
        <v>144</v>
      </c>
      <c r="K233" s="300" t="s">
        <v>119</v>
      </c>
      <c r="L233" s="301">
        <v>1</v>
      </c>
      <c r="M233" s="301" t="s">
        <v>122</v>
      </c>
      <c r="N233" s="302" t="s">
        <v>134</v>
      </c>
      <c r="O233" s="295">
        <f t="shared" si="8"/>
        <v>3600000</v>
      </c>
      <c r="P233" s="241" t="s">
        <v>144</v>
      </c>
    </row>
    <row r="234" spans="1:28" ht="17.45" customHeight="1">
      <c r="A234" s="157"/>
      <c r="B234" s="327"/>
      <c r="C234" s="370" t="s">
        <v>16</v>
      </c>
      <c r="D234" s="346">
        <v>3960</v>
      </c>
      <c r="E234" s="373">
        <f t="shared" si="10"/>
        <v>3960</v>
      </c>
      <c r="F234" s="373">
        <f t="shared" si="9"/>
        <v>0</v>
      </c>
      <c r="G234" s="376">
        <f>F234/D234*100</f>
        <v>0</v>
      </c>
      <c r="H234" s="234" t="s">
        <v>322</v>
      </c>
      <c r="I234" s="295">
        <v>3960000</v>
      </c>
      <c r="J234" s="299" t="s">
        <v>144</v>
      </c>
      <c r="K234" s="300" t="s">
        <v>119</v>
      </c>
      <c r="L234" s="301">
        <v>1</v>
      </c>
      <c r="M234" s="301" t="s">
        <v>122</v>
      </c>
      <c r="N234" s="302" t="s">
        <v>134</v>
      </c>
      <c r="O234" s="295">
        <f t="shared" si="8"/>
        <v>3960000</v>
      </c>
      <c r="P234" s="241" t="s">
        <v>144</v>
      </c>
    </row>
    <row r="235" spans="1:28" ht="17.45" customHeight="1">
      <c r="A235" s="157"/>
      <c r="B235" s="327"/>
      <c r="C235" s="240" t="s">
        <v>62</v>
      </c>
      <c r="D235" s="374">
        <v>2500</v>
      </c>
      <c r="E235" s="373">
        <f t="shared" ref="E235:E243" si="11">O235/1000</f>
        <v>2500</v>
      </c>
      <c r="F235" s="373">
        <f t="shared" si="9"/>
        <v>0</v>
      </c>
      <c r="G235" s="376">
        <f t="shared" ref="G235:G252" si="12">+F235/D235*100</f>
        <v>0</v>
      </c>
      <c r="H235" s="234" t="s">
        <v>322</v>
      </c>
      <c r="I235" s="295">
        <v>2500000</v>
      </c>
      <c r="J235" s="299" t="s">
        <v>144</v>
      </c>
      <c r="K235" s="300" t="s">
        <v>119</v>
      </c>
      <c r="L235" s="301">
        <v>1</v>
      </c>
      <c r="M235" s="301" t="s">
        <v>122</v>
      </c>
      <c r="N235" s="302" t="s">
        <v>134</v>
      </c>
      <c r="O235" s="295">
        <f t="shared" si="8"/>
        <v>2500000</v>
      </c>
      <c r="P235" s="241" t="s">
        <v>144</v>
      </c>
    </row>
    <row r="236" spans="1:28" ht="17.45" customHeight="1">
      <c r="A236" s="205"/>
      <c r="B236" s="333"/>
      <c r="C236" s="368" t="s">
        <v>317</v>
      </c>
      <c r="D236" s="374">
        <v>2400</v>
      </c>
      <c r="E236" s="373">
        <f t="shared" si="11"/>
        <v>2400</v>
      </c>
      <c r="F236" s="373">
        <f t="shared" si="9"/>
        <v>0</v>
      </c>
      <c r="G236" s="376">
        <f t="shared" si="12"/>
        <v>0</v>
      </c>
      <c r="H236" s="234" t="s">
        <v>322</v>
      </c>
      <c r="I236" s="295">
        <v>2400000</v>
      </c>
      <c r="J236" s="299" t="s">
        <v>144</v>
      </c>
      <c r="K236" s="300" t="s">
        <v>119</v>
      </c>
      <c r="L236" s="301">
        <v>1</v>
      </c>
      <c r="M236" s="301" t="s">
        <v>122</v>
      </c>
      <c r="N236" s="302" t="s">
        <v>134</v>
      </c>
      <c r="O236" s="295">
        <f t="shared" si="8"/>
        <v>2400000</v>
      </c>
      <c r="P236" s="241" t="s">
        <v>144</v>
      </c>
    </row>
    <row r="237" spans="1:28" ht="17.45" customHeight="1">
      <c r="A237" s="205"/>
      <c r="B237" s="333"/>
      <c r="C237" s="244" t="s">
        <v>46</v>
      </c>
      <c r="D237" s="351">
        <v>89859.999960000016</v>
      </c>
      <c r="E237" s="349">
        <f t="shared" si="11"/>
        <v>95902.3</v>
      </c>
      <c r="F237" s="349">
        <f t="shared" si="9"/>
        <v>6042.3000399999873</v>
      </c>
      <c r="G237" s="358">
        <f t="shared" si="12"/>
        <v>6.7241264663806328</v>
      </c>
      <c r="H237" s="234" t="s">
        <v>456</v>
      </c>
      <c r="I237" s="295">
        <v>7377100</v>
      </c>
      <c r="J237" s="299" t="s">
        <v>144</v>
      </c>
      <c r="K237" s="300" t="s">
        <v>119</v>
      </c>
      <c r="L237" s="301">
        <v>13</v>
      </c>
      <c r="M237" s="301" t="s">
        <v>122</v>
      </c>
      <c r="N237" s="302" t="s">
        <v>134</v>
      </c>
      <c r="O237" s="295">
        <f t="shared" si="8"/>
        <v>95902300</v>
      </c>
      <c r="P237" s="241" t="s">
        <v>144</v>
      </c>
    </row>
    <row r="238" spans="1:28" ht="17.45" customHeight="1">
      <c r="A238" s="205"/>
      <c r="B238" s="333"/>
      <c r="C238" s="245" t="s">
        <v>51</v>
      </c>
      <c r="D238" s="351">
        <v>3000</v>
      </c>
      <c r="E238" s="349">
        <f t="shared" si="11"/>
        <v>3000</v>
      </c>
      <c r="F238" s="349">
        <f t="shared" si="9"/>
        <v>0</v>
      </c>
      <c r="G238" s="358">
        <f t="shared" si="12"/>
        <v>0</v>
      </c>
      <c r="H238" s="234" t="s">
        <v>322</v>
      </c>
      <c r="I238" s="295">
        <v>3000000</v>
      </c>
      <c r="J238" s="299" t="s">
        <v>144</v>
      </c>
      <c r="K238" s="300" t="s">
        <v>119</v>
      </c>
      <c r="L238" s="301">
        <v>1</v>
      </c>
      <c r="M238" s="301" t="s">
        <v>122</v>
      </c>
      <c r="N238" s="302" t="s">
        <v>134</v>
      </c>
      <c r="O238" s="295">
        <f t="shared" si="8"/>
        <v>3000000</v>
      </c>
      <c r="P238" s="241" t="s">
        <v>144</v>
      </c>
    </row>
    <row r="239" spans="1:28" ht="17.45" customHeight="1">
      <c r="A239" s="157"/>
      <c r="B239" s="327"/>
      <c r="C239" s="240" t="s">
        <v>412</v>
      </c>
      <c r="D239" s="374">
        <v>3000</v>
      </c>
      <c r="E239" s="373">
        <f t="shared" si="11"/>
        <v>3000</v>
      </c>
      <c r="F239" s="373">
        <f t="shared" si="9"/>
        <v>0</v>
      </c>
      <c r="G239" s="376">
        <f t="shared" si="12"/>
        <v>0</v>
      </c>
      <c r="H239" s="234" t="s">
        <v>322</v>
      </c>
      <c r="I239" s="295">
        <v>3000000</v>
      </c>
      <c r="J239" s="299" t="s">
        <v>144</v>
      </c>
      <c r="K239" s="300" t="s">
        <v>119</v>
      </c>
      <c r="L239" s="301">
        <v>1</v>
      </c>
      <c r="M239" s="301" t="s">
        <v>122</v>
      </c>
      <c r="N239" s="302" t="s">
        <v>134</v>
      </c>
      <c r="O239" s="295">
        <f t="shared" si="8"/>
        <v>3000000</v>
      </c>
      <c r="P239" s="241" t="s">
        <v>144</v>
      </c>
    </row>
    <row r="240" spans="1:28" ht="17.45" customHeight="1">
      <c r="A240" s="157"/>
      <c r="B240" s="327"/>
      <c r="C240" s="360" t="s">
        <v>222</v>
      </c>
      <c r="D240" s="351">
        <v>3600</v>
      </c>
      <c r="E240" s="349">
        <f t="shared" si="11"/>
        <v>3600</v>
      </c>
      <c r="F240" s="349">
        <f t="shared" si="9"/>
        <v>0</v>
      </c>
      <c r="G240" s="358">
        <f t="shared" si="12"/>
        <v>0</v>
      </c>
      <c r="H240" s="234" t="s">
        <v>322</v>
      </c>
      <c r="I240" s="295">
        <v>3600000</v>
      </c>
      <c r="J240" s="299" t="s">
        <v>144</v>
      </c>
      <c r="K240" s="300" t="s">
        <v>119</v>
      </c>
      <c r="L240" s="301">
        <v>1</v>
      </c>
      <c r="M240" s="301" t="s">
        <v>122</v>
      </c>
      <c r="N240" s="302" t="s">
        <v>134</v>
      </c>
      <c r="O240" s="295">
        <f t="shared" si="8"/>
        <v>3600000</v>
      </c>
      <c r="P240" s="241" t="s">
        <v>144</v>
      </c>
    </row>
    <row r="241" spans="1:16" ht="17.45" customHeight="1">
      <c r="A241" s="157"/>
      <c r="B241" s="327"/>
      <c r="C241" s="240" t="s">
        <v>397</v>
      </c>
      <c r="D241" s="374">
        <v>3000</v>
      </c>
      <c r="E241" s="373">
        <f t="shared" si="11"/>
        <v>3000</v>
      </c>
      <c r="F241" s="373">
        <f t="shared" si="9"/>
        <v>0</v>
      </c>
      <c r="G241" s="376">
        <f t="shared" si="12"/>
        <v>0</v>
      </c>
      <c r="H241" s="234" t="s">
        <v>322</v>
      </c>
      <c r="I241" s="295">
        <v>3000000</v>
      </c>
      <c r="J241" s="299" t="s">
        <v>144</v>
      </c>
      <c r="K241" s="300" t="s">
        <v>119</v>
      </c>
      <c r="L241" s="301">
        <v>1</v>
      </c>
      <c r="M241" s="301" t="s">
        <v>122</v>
      </c>
      <c r="N241" s="302" t="s">
        <v>134</v>
      </c>
      <c r="O241" s="295">
        <f t="shared" si="8"/>
        <v>3000000</v>
      </c>
      <c r="P241" s="241" t="s">
        <v>144</v>
      </c>
    </row>
    <row r="242" spans="1:16" ht="17.45" customHeight="1">
      <c r="A242" s="157"/>
      <c r="B242" s="327"/>
      <c r="C242" s="240" t="s">
        <v>8</v>
      </c>
      <c r="D242" s="374">
        <v>16000</v>
      </c>
      <c r="E242" s="373">
        <f t="shared" si="11"/>
        <v>16000</v>
      </c>
      <c r="F242" s="373">
        <f t="shared" si="9"/>
        <v>0</v>
      </c>
      <c r="G242" s="376">
        <f t="shared" si="12"/>
        <v>0</v>
      </c>
      <c r="H242" s="234" t="s">
        <v>408</v>
      </c>
      <c r="I242" s="295">
        <v>8000000</v>
      </c>
      <c r="J242" s="299" t="s">
        <v>144</v>
      </c>
      <c r="K242" s="300" t="s">
        <v>119</v>
      </c>
      <c r="L242" s="301">
        <v>2</v>
      </c>
      <c r="M242" s="301" t="s">
        <v>122</v>
      </c>
      <c r="N242" s="302" t="s">
        <v>134</v>
      </c>
      <c r="O242" s="295">
        <f t="shared" si="8"/>
        <v>16000000</v>
      </c>
      <c r="P242" s="241" t="s">
        <v>144</v>
      </c>
    </row>
    <row r="243" spans="1:16" ht="17.45" customHeight="1">
      <c r="A243" s="205"/>
      <c r="B243" s="333"/>
      <c r="C243" s="360" t="s">
        <v>215</v>
      </c>
      <c r="D243" s="351">
        <v>2700</v>
      </c>
      <c r="E243" s="349">
        <f t="shared" si="11"/>
        <v>2700</v>
      </c>
      <c r="F243" s="349">
        <f t="shared" si="9"/>
        <v>0</v>
      </c>
      <c r="G243" s="358">
        <f t="shared" si="12"/>
        <v>0</v>
      </c>
      <c r="H243" s="234" t="s">
        <v>322</v>
      </c>
      <c r="I243" s="295">
        <v>2700000</v>
      </c>
      <c r="J243" s="299" t="s">
        <v>144</v>
      </c>
      <c r="K243" s="300" t="s">
        <v>119</v>
      </c>
      <c r="L243" s="301">
        <v>1</v>
      </c>
      <c r="M243" s="301" t="s">
        <v>122</v>
      </c>
      <c r="N243" s="302" t="s">
        <v>134</v>
      </c>
      <c r="O243" s="295">
        <f t="shared" si="8"/>
        <v>2700000</v>
      </c>
      <c r="P243" s="241" t="s">
        <v>144</v>
      </c>
    </row>
    <row r="244" spans="1:16" ht="17.45" customHeight="1">
      <c r="A244" s="205"/>
      <c r="B244" s="333"/>
      <c r="C244" s="368" t="s">
        <v>198</v>
      </c>
      <c r="D244" s="374">
        <v>2400</v>
      </c>
      <c r="E244" s="373">
        <f t="shared" ref="E244:E258" si="13">O244/1000</f>
        <v>2400</v>
      </c>
      <c r="F244" s="373">
        <f t="shared" si="9"/>
        <v>0</v>
      </c>
      <c r="G244" s="376">
        <f t="shared" si="12"/>
        <v>0</v>
      </c>
      <c r="H244" s="234" t="s">
        <v>322</v>
      </c>
      <c r="I244" s="295">
        <v>2400000</v>
      </c>
      <c r="J244" s="299" t="s">
        <v>144</v>
      </c>
      <c r="K244" s="300" t="s">
        <v>119</v>
      </c>
      <c r="L244" s="301">
        <v>1</v>
      </c>
      <c r="M244" s="301" t="s">
        <v>122</v>
      </c>
      <c r="N244" s="302" t="s">
        <v>134</v>
      </c>
      <c r="O244" s="295">
        <f t="shared" si="8"/>
        <v>2400000</v>
      </c>
      <c r="P244" s="241" t="s">
        <v>144</v>
      </c>
    </row>
    <row r="245" spans="1:16" ht="17.45" customHeight="1">
      <c r="A245" s="157"/>
      <c r="B245" s="327"/>
      <c r="C245" s="354" t="s">
        <v>312</v>
      </c>
      <c r="D245" s="346">
        <v>6957</v>
      </c>
      <c r="E245" s="373">
        <f>O245/1000</f>
        <v>6957.09</v>
      </c>
      <c r="F245" s="373">
        <f t="shared" si="9"/>
        <v>9.0000000000145519E-2</v>
      </c>
      <c r="G245" s="376">
        <f t="shared" si="12"/>
        <v>1.2936610608041616E-3</v>
      </c>
      <c r="H245" s="234" t="s">
        <v>322</v>
      </c>
      <c r="I245" s="295">
        <v>3478545</v>
      </c>
      <c r="J245" s="299" t="s">
        <v>144</v>
      </c>
      <c r="K245" s="300" t="s">
        <v>119</v>
      </c>
      <c r="L245" s="301">
        <v>2</v>
      </c>
      <c r="M245" s="301" t="s">
        <v>122</v>
      </c>
      <c r="N245" s="302" t="s">
        <v>134</v>
      </c>
      <c r="O245" s="295">
        <f>I245*L245</f>
        <v>6957090</v>
      </c>
      <c r="P245" s="241" t="s">
        <v>144</v>
      </c>
    </row>
    <row r="246" spans="1:16" ht="17.45" customHeight="1">
      <c r="A246" s="205"/>
      <c r="B246" s="333"/>
      <c r="C246" s="369" t="s">
        <v>89</v>
      </c>
      <c r="D246" s="346">
        <v>12600</v>
      </c>
      <c r="E246" s="373">
        <f>O246/1000</f>
        <v>12600</v>
      </c>
      <c r="F246" s="373">
        <f t="shared" si="9"/>
        <v>0</v>
      </c>
      <c r="G246" s="376">
        <f t="shared" si="12"/>
        <v>0</v>
      </c>
      <c r="H246" s="234" t="s">
        <v>408</v>
      </c>
      <c r="I246" s="295">
        <v>1050000</v>
      </c>
      <c r="J246" s="299" t="s">
        <v>144</v>
      </c>
      <c r="K246" s="300" t="s">
        <v>119</v>
      </c>
      <c r="L246" s="301">
        <v>12</v>
      </c>
      <c r="M246" s="301" t="s">
        <v>122</v>
      </c>
      <c r="N246" s="302" t="s">
        <v>134</v>
      </c>
      <c r="O246" s="295">
        <f>I246*L246</f>
        <v>12600000</v>
      </c>
      <c r="P246" s="241" t="s">
        <v>144</v>
      </c>
    </row>
    <row r="247" spans="1:16" ht="17.45" customHeight="1">
      <c r="A247" s="157"/>
      <c r="B247" s="327"/>
      <c r="C247" s="369" t="s">
        <v>77</v>
      </c>
      <c r="D247" s="346">
        <v>720</v>
      </c>
      <c r="E247" s="373">
        <f t="shared" si="13"/>
        <v>720</v>
      </c>
      <c r="F247" s="373">
        <f t="shared" si="9"/>
        <v>0</v>
      </c>
      <c r="G247" s="376">
        <f t="shared" si="12"/>
        <v>0</v>
      </c>
      <c r="H247" s="234" t="s">
        <v>322</v>
      </c>
      <c r="I247" s="295">
        <v>720000</v>
      </c>
      <c r="J247" s="299" t="s">
        <v>144</v>
      </c>
      <c r="K247" s="300" t="s">
        <v>119</v>
      </c>
      <c r="L247" s="301">
        <v>1</v>
      </c>
      <c r="M247" s="301" t="s">
        <v>122</v>
      </c>
      <c r="N247" s="302" t="s">
        <v>134</v>
      </c>
      <c r="O247" s="295">
        <f t="shared" si="8"/>
        <v>720000</v>
      </c>
      <c r="P247" s="241" t="s">
        <v>144</v>
      </c>
    </row>
    <row r="248" spans="1:16" ht="17.45" customHeight="1">
      <c r="A248" s="157"/>
      <c r="B248" s="327"/>
      <c r="C248" s="240" t="s">
        <v>280</v>
      </c>
      <c r="D248" s="374">
        <v>1440</v>
      </c>
      <c r="E248" s="373">
        <f t="shared" si="13"/>
        <v>1440</v>
      </c>
      <c r="F248" s="373">
        <f t="shared" ref="F248:F279" si="14">+E248-D248</f>
        <v>0</v>
      </c>
      <c r="G248" s="376">
        <f t="shared" si="12"/>
        <v>0</v>
      </c>
      <c r="H248" s="234" t="s">
        <v>322</v>
      </c>
      <c r="I248" s="295">
        <v>1440000</v>
      </c>
      <c r="J248" s="299" t="s">
        <v>144</v>
      </c>
      <c r="K248" s="300" t="s">
        <v>119</v>
      </c>
      <c r="L248" s="301">
        <v>1</v>
      </c>
      <c r="M248" s="301" t="s">
        <v>122</v>
      </c>
      <c r="N248" s="302" t="s">
        <v>134</v>
      </c>
      <c r="O248" s="295">
        <f t="shared" si="8"/>
        <v>1440000</v>
      </c>
      <c r="P248" s="241" t="s">
        <v>144</v>
      </c>
    </row>
    <row r="249" spans="1:16" ht="17.45" customHeight="1">
      <c r="A249" s="205"/>
      <c r="B249" s="333"/>
      <c r="C249" s="240" t="s">
        <v>98</v>
      </c>
      <c r="D249" s="374">
        <v>6480</v>
      </c>
      <c r="E249" s="373">
        <f t="shared" si="13"/>
        <v>3240</v>
      </c>
      <c r="F249" s="373">
        <f t="shared" si="14"/>
        <v>-3240</v>
      </c>
      <c r="G249" s="358">
        <f t="shared" si="12"/>
        <v>-50</v>
      </c>
      <c r="H249" s="234" t="s">
        <v>322</v>
      </c>
      <c r="I249" s="295">
        <v>3240000</v>
      </c>
      <c r="J249" s="299" t="s">
        <v>144</v>
      </c>
      <c r="K249" s="300" t="s">
        <v>119</v>
      </c>
      <c r="L249" s="301">
        <v>1</v>
      </c>
      <c r="M249" s="301" t="s">
        <v>122</v>
      </c>
      <c r="N249" s="302" t="s">
        <v>134</v>
      </c>
      <c r="O249" s="295">
        <f t="shared" si="8"/>
        <v>3240000</v>
      </c>
      <c r="P249" s="241" t="s">
        <v>144</v>
      </c>
    </row>
    <row r="250" spans="1:16" ht="17.45" customHeight="1">
      <c r="A250" s="157"/>
      <c r="B250" s="327"/>
      <c r="C250" s="240" t="s">
        <v>36</v>
      </c>
      <c r="D250" s="374">
        <v>3400</v>
      </c>
      <c r="E250" s="373">
        <f t="shared" si="13"/>
        <v>3400</v>
      </c>
      <c r="F250" s="373">
        <f t="shared" si="14"/>
        <v>0</v>
      </c>
      <c r="G250" s="358">
        <f t="shared" si="12"/>
        <v>0</v>
      </c>
      <c r="H250" s="234" t="s">
        <v>322</v>
      </c>
      <c r="I250" s="295">
        <v>850000</v>
      </c>
      <c r="J250" s="299" t="s">
        <v>144</v>
      </c>
      <c r="K250" s="300" t="s">
        <v>119</v>
      </c>
      <c r="L250" s="301">
        <v>4</v>
      </c>
      <c r="M250" s="301" t="s">
        <v>122</v>
      </c>
      <c r="N250" s="302" t="s">
        <v>134</v>
      </c>
      <c r="O250" s="295">
        <f t="shared" si="8"/>
        <v>3400000</v>
      </c>
      <c r="P250" s="241" t="s">
        <v>144</v>
      </c>
    </row>
    <row r="251" spans="1:16" ht="17.45" customHeight="1">
      <c r="A251" s="157"/>
      <c r="B251" s="327"/>
      <c r="C251" s="246" t="s">
        <v>34</v>
      </c>
      <c r="D251" s="374">
        <v>12965</v>
      </c>
      <c r="E251" s="373">
        <f t="shared" si="13"/>
        <v>12964.73</v>
      </c>
      <c r="F251" s="373">
        <f t="shared" si="14"/>
        <v>-0.27000000000043656</v>
      </c>
      <c r="G251" s="358">
        <f t="shared" si="12"/>
        <v>-2.0825298881637991E-3</v>
      </c>
      <c r="H251" s="270" t="s">
        <v>408</v>
      </c>
      <c r="I251" s="68">
        <v>3241182.5</v>
      </c>
      <c r="J251" s="250" t="s">
        <v>144</v>
      </c>
      <c r="K251" s="251" t="s">
        <v>119</v>
      </c>
      <c r="L251" s="252">
        <v>4</v>
      </c>
      <c r="M251" s="252" t="s">
        <v>122</v>
      </c>
      <c r="N251" s="253" t="s">
        <v>134</v>
      </c>
      <c r="O251" s="50">
        <f t="shared" si="8"/>
        <v>12964730</v>
      </c>
      <c r="P251" s="242" t="s">
        <v>144</v>
      </c>
    </row>
    <row r="252" spans="1:16" ht="17.45" customHeight="1">
      <c r="A252" s="205" t="s">
        <v>440</v>
      </c>
      <c r="B252" s="333" t="s">
        <v>440</v>
      </c>
      <c r="C252" s="246" t="s">
        <v>68</v>
      </c>
      <c r="D252" s="374">
        <v>1080</v>
      </c>
      <c r="E252" s="373">
        <f t="shared" si="13"/>
        <v>1080</v>
      </c>
      <c r="F252" s="373">
        <f t="shared" si="14"/>
        <v>0</v>
      </c>
      <c r="G252" s="358">
        <f t="shared" si="12"/>
        <v>0</v>
      </c>
      <c r="H252" s="234" t="s">
        <v>322</v>
      </c>
      <c r="I252" s="303">
        <v>1080000</v>
      </c>
      <c r="J252" s="299" t="s">
        <v>144</v>
      </c>
      <c r="K252" s="300" t="s">
        <v>119</v>
      </c>
      <c r="L252" s="301">
        <v>1</v>
      </c>
      <c r="M252" s="301" t="s">
        <v>122</v>
      </c>
      <c r="N252" s="302" t="s">
        <v>134</v>
      </c>
      <c r="O252" s="295">
        <f t="shared" si="8"/>
        <v>1080000</v>
      </c>
      <c r="P252" s="241" t="s">
        <v>144</v>
      </c>
    </row>
    <row r="253" spans="1:16" ht="17.45" customHeight="1">
      <c r="A253" s="205"/>
      <c r="B253" s="333"/>
      <c r="C253" s="360" t="s">
        <v>315</v>
      </c>
      <c r="D253" s="351">
        <v>2885.2</v>
      </c>
      <c r="E253" s="349">
        <f t="shared" si="13"/>
        <v>2885.2</v>
      </c>
      <c r="F253" s="349">
        <f t="shared" si="14"/>
        <v>0</v>
      </c>
      <c r="G253" s="358">
        <f>F253/D253*100</f>
        <v>0</v>
      </c>
      <c r="H253" s="234" t="s">
        <v>408</v>
      </c>
      <c r="I253" s="303">
        <v>1442600</v>
      </c>
      <c r="J253" s="299" t="s">
        <v>144</v>
      </c>
      <c r="K253" s="300" t="s">
        <v>119</v>
      </c>
      <c r="L253" s="301">
        <v>2</v>
      </c>
      <c r="M253" s="301" t="s">
        <v>122</v>
      </c>
      <c r="N253" s="302" t="s">
        <v>134</v>
      </c>
      <c r="O253" s="295">
        <f t="shared" si="8"/>
        <v>2885200</v>
      </c>
      <c r="P253" s="241" t="s">
        <v>144</v>
      </c>
    </row>
    <row r="254" spans="1:16" ht="17.45" customHeight="1">
      <c r="A254" s="157"/>
      <c r="B254" s="327"/>
      <c r="C254" s="368" t="s">
        <v>202</v>
      </c>
      <c r="D254" s="373">
        <v>0</v>
      </c>
      <c r="E254" s="373">
        <f t="shared" si="13"/>
        <v>0</v>
      </c>
      <c r="F254" s="373">
        <f t="shared" si="14"/>
        <v>0</v>
      </c>
      <c r="G254" s="376">
        <v>0</v>
      </c>
      <c r="H254" s="234" t="s">
        <v>322</v>
      </c>
      <c r="I254" s="303">
        <v>0</v>
      </c>
      <c r="J254" s="299" t="s">
        <v>144</v>
      </c>
      <c r="K254" s="300" t="s">
        <v>119</v>
      </c>
      <c r="L254" s="301">
        <v>1</v>
      </c>
      <c r="M254" s="301" t="s">
        <v>122</v>
      </c>
      <c r="N254" s="302" t="s">
        <v>134</v>
      </c>
      <c r="O254" s="295">
        <f t="shared" si="8"/>
        <v>0</v>
      </c>
      <c r="P254" s="241" t="s">
        <v>144</v>
      </c>
    </row>
    <row r="255" spans="1:16" ht="17.45" customHeight="1">
      <c r="A255" s="157"/>
      <c r="B255" s="327"/>
      <c r="C255" s="368" t="s">
        <v>328</v>
      </c>
      <c r="D255" s="374">
        <v>6000</v>
      </c>
      <c r="E255" s="373">
        <f t="shared" si="13"/>
        <v>6000</v>
      </c>
      <c r="F255" s="373">
        <f t="shared" si="14"/>
        <v>0</v>
      </c>
      <c r="G255" s="376">
        <f>F255/D255*100</f>
        <v>0</v>
      </c>
      <c r="H255" s="234" t="s">
        <v>322</v>
      </c>
      <c r="I255" s="303">
        <v>6000000</v>
      </c>
      <c r="J255" s="299" t="s">
        <v>144</v>
      </c>
      <c r="K255" s="300" t="s">
        <v>119</v>
      </c>
      <c r="L255" s="301">
        <v>1</v>
      </c>
      <c r="M255" s="301" t="s">
        <v>122</v>
      </c>
      <c r="N255" s="302" t="s">
        <v>134</v>
      </c>
      <c r="O255" s="295">
        <f t="shared" si="8"/>
        <v>6000000</v>
      </c>
      <c r="P255" s="241" t="s">
        <v>144</v>
      </c>
    </row>
    <row r="256" spans="1:16" ht="17.45" customHeight="1">
      <c r="A256" s="157"/>
      <c r="B256" s="327"/>
      <c r="C256" s="240" t="s">
        <v>13</v>
      </c>
      <c r="D256" s="374">
        <v>720</v>
      </c>
      <c r="E256" s="373">
        <f t="shared" si="13"/>
        <v>720</v>
      </c>
      <c r="F256" s="373">
        <f t="shared" si="14"/>
        <v>0</v>
      </c>
      <c r="G256" s="376">
        <f>F256/D256*100</f>
        <v>0</v>
      </c>
      <c r="H256" s="234" t="s">
        <v>322</v>
      </c>
      <c r="I256" s="303">
        <v>720000</v>
      </c>
      <c r="J256" s="299" t="s">
        <v>144</v>
      </c>
      <c r="K256" s="300" t="s">
        <v>119</v>
      </c>
      <c r="L256" s="301">
        <v>1</v>
      </c>
      <c r="M256" s="301" t="s">
        <v>122</v>
      </c>
      <c r="N256" s="302" t="s">
        <v>134</v>
      </c>
      <c r="O256" s="295">
        <f t="shared" si="8"/>
        <v>720000</v>
      </c>
      <c r="P256" s="241" t="s">
        <v>144</v>
      </c>
    </row>
    <row r="257" spans="1:16" ht="17.45" customHeight="1">
      <c r="A257" s="157"/>
      <c r="B257" s="327"/>
      <c r="C257" s="240" t="s">
        <v>272</v>
      </c>
      <c r="D257" s="374">
        <v>1130</v>
      </c>
      <c r="E257" s="373">
        <f t="shared" si="13"/>
        <v>1130</v>
      </c>
      <c r="F257" s="373">
        <f t="shared" si="14"/>
        <v>0</v>
      </c>
      <c r="G257" s="376">
        <f>F257/D257*100</f>
        <v>0</v>
      </c>
      <c r="H257" s="234" t="s">
        <v>408</v>
      </c>
      <c r="I257" s="295">
        <v>565000</v>
      </c>
      <c r="J257" s="299" t="s">
        <v>144</v>
      </c>
      <c r="K257" s="300" t="s">
        <v>119</v>
      </c>
      <c r="L257" s="301">
        <v>2</v>
      </c>
      <c r="M257" s="301" t="s">
        <v>122</v>
      </c>
      <c r="N257" s="302" t="s">
        <v>134</v>
      </c>
      <c r="O257" s="295">
        <f t="shared" si="8"/>
        <v>1130000</v>
      </c>
      <c r="P257" s="241" t="s">
        <v>144</v>
      </c>
    </row>
    <row r="258" spans="1:16" ht="17.45" customHeight="1">
      <c r="A258" s="157"/>
      <c r="B258" s="327"/>
      <c r="C258" s="240" t="s">
        <v>56</v>
      </c>
      <c r="D258" s="374">
        <v>4020</v>
      </c>
      <c r="E258" s="373">
        <f t="shared" si="13"/>
        <v>4020</v>
      </c>
      <c r="F258" s="373">
        <f t="shared" si="14"/>
        <v>0</v>
      </c>
      <c r="G258" s="376">
        <f>+F258/D258*100</f>
        <v>0</v>
      </c>
      <c r="H258" s="234" t="s">
        <v>408</v>
      </c>
      <c r="I258" s="295">
        <v>2010000</v>
      </c>
      <c r="J258" s="299" t="s">
        <v>144</v>
      </c>
      <c r="K258" s="300" t="s">
        <v>119</v>
      </c>
      <c r="L258" s="301">
        <v>2</v>
      </c>
      <c r="M258" s="301" t="s">
        <v>122</v>
      </c>
      <c r="N258" s="302" t="s">
        <v>134</v>
      </c>
      <c r="O258" s="295">
        <f t="shared" si="8"/>
        <v>4020000</v>
      </c>
      <c r="P258" s="241" t="s">
        <v>144</v>
      </c>
    </row>
    <row r="259" spans="1:16" ht="17.45" customHeight="1">
      <c r="A259" s="157"/>
      <c r="B259" s="327"/>
      <c r="C259" s="246" t="s">
        <v>53</v>
      </c>
      <c r="D259" s="374">
        <v>11031.48</v>
      </c>
      <c r="E259" s="373">
        <f t="shared" ref="E259:E264" si="15">O259/1000</f>
        <v>11031.48</v>
      </c>
      <c r="F259" s="373">
        <f t="shared" si="14"/>
        <v>0</v>
      </c>
      <c r="G259" s="376">
        <f>+F259/D259*100</f>
        <v>0</v>
      </c>
      <c r="H259" s="243" t="s">
        <v>427</v>
      </c>
      <c r="I259" s="295">
        <v>5515740</v>
      </c>
      <c r="J259" s="299" t="s">
        <v>144</v>
      </c>
      <c r="K259" s="300" t="s">
        <v>119</v>
      </c>
      <c r="L259" s="301">
        <v>2</v>
      </c>
      <c r="M259" s="301" t="s">
        <v>122</v>
      </c>
      <c r="N259" s="302" t="s">
        <v>134</v>
      </c>
      <c r="O259" s="295">
        <f t="shared" si="8"/>
        <v>11031480</v>
      </c>
      <c r="P259" s="241" t="s">
        <v>144</v>
      </c>
    </row>
    <row r="260" spans="1:16" ht="17.45" customHeight="1">
      <c r="A260" s="205"/>
      <c r="B260" s="333"/>
      <c r="C260" s="370" t="s">
        <v>15</v>
      </c>
      <c r="D260" s="351">
        <v>2704.5</v>
      </c>
      <c r="E260" s="349">
        <f t="shared" si="15"/>
        <v>2704.5</v>
      </c>
      <c r="F260" s="349">
        <f t="shared" si="14"/>
        <v>0</v>
      </c>
      <c r="G260" s="358">
        <f>+F260/D260*100</f>
        <v>0</v>
      </c>
      <c r="H260" s="243" t="s">
        <v>408</v>
      </c>
      <c r="I260" s="295">
        <v>1352250</v>
      </c>
      <c r="J260" s="299" t="s">
        <v>144</v>
      </c>
      <c r="K260" s="300" t="s">
        <v>119</v>
      </c>
      <c r="L260" s="301">
        <v>2</v>
      </c>
      <c r="M260" s="301" t="s">
        <v>122</v>
      </c>
      <c r="N260" s="302" t="s">
        <v>134</v>
      </c>
      <c r="O260" s="295">
        <f t="shared" si="8"/>
        <v>2704500</v>
      </c>
      <c r="P260" s="241" t="s">
        <v>144</v>
      </c>
    </row>
    <row r="261" spans="1:16" ht="17.45" customHeight="1">
      <c r="A261" s="205"/>
      <c r="B261" s="333"/>
      <c r="C261" s="370" t="s">
        <v>17</v>
      </c>
      <c r="D261" s="351">
        <v>9520</v>
      </c>
      <c r="E261" s="349">
        <f t="shared" si="15"/>
        <v>9520</v>
      </c>
      <c r="F261" s="349">
        <f t="shared" si="14"/>
        <v>0</v>
      </c>
      <c r="G261" s="358">
        <f>+F261/D261*100</f>
        <v>0</v>
      </c>
      <c r="H261" s="234" t="s">
        <v>408</v>
      </c>
      <c r="I261" s="295">
        <v>4760000</v>
      </c>
      <c r="J261" s="299" t="s">
        <v>144</v>
      </c>
      <c r="K261" s="300" t="s">
        <v>119</v>
      </c>
      <c r="L261" s="301">
        <v>2</v>
      </c>
      <c r="M261" s="301" t="s">
        <v>122</v>
      </c>
      <c r="N261" s="302" t="s">
        <v>134</v>
      </c>
      <c r="O261" s="295">
        <f t="shared" si="8"/>
        <v>9520000</v>
      </c>
      <c r="P261" s="241" t="s">
        <v>144</v>
      </c>
    </row>
    <row r="262" spans="1:16" ht="17.45" customHeight="1">
      <c r="A262" s="205"/>
      <c r="B262" s="333"/>
      <c r="C262" s="247" t="s">
        <v>41</v>
      </c>
      <c r="D262" s="350">
        <v>6780</v>
      </c>
      <c r="E262" s="349">
        <f t="shared" si="15"/>
        <v>6780</v>
      </c>
      <c r="F262" s="349">
        <f t="shared" si="14"/>
        <v>0</v>
      </c>
      <c r="G262" s="358">
        <f>F262/D262*100</f>
        <v>0</v>
      </c>
      <c r="H262" s="234" t="s">
        <v>408</v>
      </c>
      <c r="I262" s="295">
        <v>3390000</v>
      </c>
      <c r="J262" s="299" t="s">
        <v>144</v>
      </c>
      <c r="K262" s="300" t="s">
        <v>119</v>
      </c>
      <c r="L262" s="301">
        <v>2</v>
      </c>
      <c r="M262" s="301" t="s">
        <v>122</v>
      </c>
      <c r="N262" s="302" t="s">
        <v>134</v>
      </c>
      <c r="O262" s="295">
        <f t="shared" ref="O262:O292" si="16">I262*L262</f>
        <v>6780000</v>
      </c>
      <c r="P262" s="241" t="s">
        <v>144</v>
      </c>
    </row>
    <row r="263" spans="1:16" ht="17.45" customHeight="1">
      <c r="A263" s="205"/>
      <c r="B263" s="333"/>
      <c r="C263" s="246" t="s">
        <v>305</v>
      </c>
      <c r="D263" s="374">
        <v>1499</v>
      </c>
      <c r="E263" s="373">
        <f t="shared" si="15"/>
        <v>1499.49</v>
      </c>
      <c r="F263" s="373">
        <f t="shared" si="14"/>
        <v>0.49000000000000909</v>
      </c>
      <c r="G263" s="376">
        <f>F263/D263*100</f>
        <v>3.2688458972649041E-2</v>
      </c>
      <c r="H263" s="234" t="s">
        <v>322</v>
      </c>
      <c r="I263" s="295">
        <v>749745</v>
      </c>
      <c r="J263" s="299" t="s">
        <v>144</v>
      </c>
      <c r="K263" s="300" t="s">
        <v>119</v>
      </c>
      <c r="L263" s="301">
        <v>2</v>
      </c>
      <c r="M263" s="301" t="s">
        <v>122</v>
      </c>
      <c r="N263" s="302" t="s">
        <v>134</v>
      </c>
      <c r="O263" s="295">
        <f t="shared" si="16"/>
        <v>1499490</v>
      </c>
      <c r="P263" s="241" t="s">
        <v>144</v>
      </c>
    </row>
    <row r="264" spans="1:16" ht="17.45" customHeight="1">
      <c r="A264" s="205"/>
      <c r="B264" s="333"/>
      <c r="C264" s="371" t="s">
        <v>45</v>
      </c>
      <c r="D264" s="350">
        <v>18035</v>
      </c>
      <c r="E264" s="349">
        <f t="shared" si="15"/>
        <v>18035</v>
      </c>
      <c r="F264" s="349">
        <f t="shared" si="14"/>
        <v>0</v>
      </c>
      <c r="G264" s="358">
        <f t="shared" ref="G264:G269" si="17">+F264/D264*100</f>
        <v>0</v>
      </c>
      <c r="H264" s="243" t="s">
        <v>322</v>
      </c>
      <c r="I264" s="295">
        <v>9017500</v>
      </c>
      <c r="J264" s="299" t="s">
        <v>144</v>
      </c>
      <c r="K264" s="300" t="s">
        <v>119</v>
      </c>
      <c r="L264" s="301">
        <v>2</v>
      </c>
      <c r="M264" s="301" t="s">
        <v>122</v>
      </c>
      <c r="N264" s="302" t="s">
        <v>134</v>
      </c>
      <c r="O264" s="295">
        <f t="shared" si="16"/>
        <v>18035000</v>
      </c>
      <c r="P264" s="241" t="s">
        <v>144</v>
      </c>
    </row>
    <row r="265" spans="1:16" ht="17.45" customHeight="1">
      <c r="A265" s="205"/>
      <c r="B265" s="333"/>
      <c r="C265" s="354" t="s">
        <v>286</v>
      </c>
      <c r="D265" s="346">
        <v>1440</v>
      </c>
      <c r="E265" s="373">
        <f t="shared" ref="E265:E274" si="18">O265/1000</f>
        <v>1440</v>
      </c>
      <c r="F265" s="373">
        <f t="shared" si="14"/>
        <v>0</v>
      </c>
      <c r="G265" s="376">
        <f t="shared" si="17"/>
        <v>0</v>
      </c>
      <c r="H265" s="234" t="s">
        <v>322</v>
      </c>
      <c r="I265" s="295">
        <v>1440000</v>
      </c>
      <c r="J265" s="299" t="s">
        <v>144</v>
      </c>
      <c r="K265" s="300" t="s">
        <v>119</v>
      </c>
      <c r="L265" s="301">
        <v>1</v>
      </c>
      <c r="M265" s="301" t="s">
        <v>122</v>
      </c>
      <c r="N265" s="302" t="s">
        <v>134</v>
      </c>
      <c r="O265" s="295">
        <f t="shared" si="16"/>
        <v>1440000</v>
      </c>
      <c r="P265" s="241" t="s">
        <v>144</v>
      </c>
    </row>
    <row r="266" spans="1:16" ht="17.45" customHeight="1">
      <c r="A266" s="205"/>
      <c r="B266" s="333"/>
      <c r="C266" s="354" t="s">
        <v>297</v>
      </c>
      <c r="D266" s="248">
        <v>3000</v>
      </c>
      <c r="E266" s="373">
        <f t="shared" si="18"/>
        <v>3000</v>
      </c>
      <c r="F266" s="373">
        <f t="shared" si="14"/>
        <v>0</v>
      </c>
      <c r="G266" s="376">
        <f t="shared" si="17"/>
        <v>0</v>
      </c>
      <c r="H266" s="234" t="s">
        <v>322</v>
      </c>
      <c r="I266" s="295">
        <v>750000</v>
      </c>
      <c r="J266" s="299" t="s">
        <v>144</v>
      </c>
      <c r="K266" s="300" t="s">
        <v>119</v>
      </c>
      <c r="L266" s="301">
        <v>4</v>
      </c>
      <c r="M266" s="301" t="s">
        <v>122</v>
      </c>
      <c r="N266" s="302" t="s">
        <v>134</v>
      </c>
      <c r="O266" s="295">
        <f>I266*L266</f>
        <v>3000000</v>
      </c>
      <c r="P266" s="241" t="s">
        <v>144</v>
      </c>
    </row>
    <row r="267" spans="1:16" ht="17.45" customHeight="1">
      <c r="A267" s="205"/>
      <c r="B267" s="333"/>
      <c r="C267" s="240" t="s">
        <v>102</v>
      </c>
      <c r="D267" s="374">
        <v>422</v>
      </c>
      <c r="E267" s="373">
        <f t="shared" si="18"/>
        <v>421.65199999999999</v>
      </c>
      <c r="F267" s="373">
        <f t="shared" si="14"/>
        <v>-0.34800000000001319</v>
      </c>
      <c r="G267" s="376">
        <f t="shared" si="17"/>
        <v>-8.2464454976306445E-2</v>
      </c>
      <c r="H267" s="243" t="s">
        <v>322</v>
      </c>
      <c r="I267" s="295">
        <v>421652</v>
      </c>
      <c r="J267" s="299" t="s">
        <v>144</v>
      </c>
      <c r="K267" s="300" t="s">
        <v>119</v>
      </c>
      <c r="L267" s="301">
        <v>1</v>
      </c>
      <c r="M267" s="301" t="s">
        <v>122</v>
      </c>
      <c r="N267" s="302" t="s">
        <v>134</v>
      </c>
      <c r="O267" s="295">
        <f t="shared" si="16"/>
        <v>421652</v>
      </c>
      <c r="P267" s="241" t="s">
        <v>144</v>
      </c>
    </row>
    <row r="268" spans="1:16" ht="17.45" customHeight="1">
      <c r="A268" s="205"/>
      <c r="B268" s="333"/>
      <c r="C268" s="360" t="s">
        <v>306</v>
      </c>
      <c r="D268" s="351">
        <v>10000</v>
      </c>
      <c r="E268" s="349">
        <f t="shared" si="18"/>
        <v>10000</v>
      </c>
      <c r="F268" s="349">
        <f t="shared" si="14"/>
        <v>0</v>
      </c>
      <c r="G268" s="358">
        <f t="shared" si="17"/>
        <v>0</v>
      </c>
      <c r="H268" s="243" t="s">
        <v>322</v>
      </c>
      <c r="I268" s="295">
        <v>2500000</v>
      </c>
      <c r="J268" s="299" t="s">
        <v>144</v>
      </c>
      <c r="K268" s="300" t="s">
        <v>119</v>
      </c>
      <c r="L268" s="301">
        <v>4</v>
      </c>
      <c r="M268" s="301" t="s">
        <v>122</v>
      </c>
      <c r="N268" s="302" t="s">
        <v>134</v>
      </c>
      <c r="O268" s="295">
        <f t="shared" si="16"/>
        <v>10000000</v>
      </c>
      <c r="P268" s="241" t="s">
        <v>144</v>
      </c>
    </row>
    <row r="269" spans="1:16" ht="17.45" customHeight="1">
      <c r="A269" s="157"/>
      <c r="B269" s="327"/>
      <c r="C269" s="370" t="s">
        <v>1</v>
      </c>
      <c r="D269" s="351">
        <v>6880.15</v>
      </c>
      <c r="E269" s="349">
        <f t="shared" si="18"/>
        <v>6880.15</v>
      </c>
      <c r="F269" s="349">
        <f t="shared" si="14"/>
        <v>0</v>
      </c>
      <c r="G269" s="358">
        <f t="shared" si="17"/>
        <v>0</v>
      </c>
      <c r="H269" s="243" t="s">
        <v>427</v>
      </c>
      <c r="I269" s="295">
        <v>3440075</v>
      </c>
      <c r="J269" s="299" t="s">
        <v>144</v>
      </c>
      <c r="K269" s="300" t="s">
        <v>119</v>
      </c>
      <c r="L269" s="301">
        <v>2</v>
      </c>
      <c r="M269" s="301" t="s">
        <v>122</v>
      </c>
      <c r="N269" s="302" t="s">
        <v>134</v>
      </c>
      <c r="O269" s="295">
        <f t="shared" si="16"/>
        <v>6880150</v>
      </c>
      <c r="P269" s="241" t="s">
        <v>144</v>
      </c>
    </row>
    <row r="270" spans="1:16" ht="17.45" customHeight="1">
      <c r="A270" s="205"/>
      <c r="B270" s="333"/>
      <c r="C270" s="355" t="s">
        <v>309</v>
      </c>
      <c r="D270" s="350">
        <v>10611</v>
      </c>
      <c r="E270" s="349">
        <f t="shared" si="18"/>
        <v>10611.00999</v>
      </c>
      <c r="F270" s="349">
        <f t="shared" si="14"/>
        <v>9.9900000004709E-3</v>
      </c>
      <c r="G270" s="358">
        <f>F270/D270*100</f>
        <v>9.4147582701638872E-5</v>
      </c>
      <c r="H270" s="243" t="s">
        <v>427</v>
      </c>
      <c r="I270" s="295">
        <v>3537003.33</v>
      </c>
      <c r="J270" s="299" t="s">
        <v>144</v>
      </c>
      <c r="K270" s="300" t="s">
        <v>119</v>
      </c>
      <c r="L270" s="301">
        <v>3</v>
      </c>
      <c r="M270" s="301" t="s">
        <v>122</v>
      </c>
      <c r="N270" s="302" t="s">
        <v>134</v>
      </c>
      <c r="O270" s="295">
        <f t="shared" si="16"/>
        <v>10611009.99</v>
      </c>
      <c r="P270" s="241" t="s">
        <v>144</v>
      </c>
    </row>
    <row r="271" spans="1:16" ht="17.45" customHeight="1">
      <c r="A271" s="157"/>
      <c r="B271" s="327"/>
      <c r="C271" s="354" t="s">
        <v>236</v>
      </c>
      <c r="D271" s="346">
        <v>360</v>
      </c>
      <c r="E271" s="373">
        <f t="shared" si="18"/>
        <v>360</v>
      </c>
      <c r="F271" s="373">
        <f t="shared" si="14"/>
        <v>0</v>
      </c>
      <c r="G271" s="376">
        <f>F271/D271*100</f>
        <v>0</v>
      </c>
      <c r="H271" s="234" t="s">
        <v>322</v>
      </c>
      <c r="I271" s="295">
        <v>360000</v>
      </c>
      <c r="J271" s="299" t="s">
        <v>144</v>
      </c>
      <c r="K271" s="300" t="s">
        <v>119</v>
      </c>
      <c r="L271" s="301">
        <v>1</v>
      </c>
      <c r="M271" s="301" t="s">
        <v>122</v>
      </c>
      <c r="N271" s="302" t="s">
        <v>134</v>
      </c>
      <c r="O271" s="295">
        <f t="shared" si="16"/>
        <v>360000</v>
      </c>
      <c r="P271" s="241" t="s">
        <v>144</v>
      </c>
    </row>
    <row r="272" spans="1:16" ht="17.45" customHeight="1">
      <c r="A272" s="157"/>
      <c r="B272" s="327"/>
      <c r="C272" s="354" t="s">
        <v>259</v>
      </c>
      <c r="D272" s="346">
        <v>387</v>
      </c>
      <c r="E272" s="373">
        <f t="shared" si="18"/>
        <v>387.15100000000001</v>
      </c>
      <c r="F272" s="373">
        <f t="shared" si="14"/>
        <v>0.15100000000001046</v>
      </c>
      <c r="G272" s="376">
        <f>F272/D272*100</f>
        <v>3.9018087855299859E-2</v>
      </c>
      <c r="H272" s="234" t="s">
        <v>322</v>
      </c>
      <c r="I272" s="295">
        <v>387151</v>
      </c>
      <c r="J272" s="299" t="s">
        <v>144</v>
      </c>
      <c r="K272" s="300" t="s">
        <v>119</v>
      </c>
      <c r="L272" s="301">
        <v>1</v>
      </c>
      <c r="M272" s="301" t="s">
        <v>122</v>
      </c>
      <c r="N272" s="302" t="s">
        <v>134</v>
      </c>
      <c r="O272" s="295">
        <f t="shared" si="16"/>
        <v>387151</v>
      </c>
      <c r="P272" s="241" t="s">
        <v>144</v>
      </c>
    </row>
    <row r="273" spans="1:16" ht="17.45" customHeight="1">
      <c r="A273" s="157"/>
      <c r="B273" s="327"/>
      <c r="C273" s="354" t="s">
        <v>319</v>
      </c>
      <c r="D273" s="346">
        <v>3600</v>
      </c>
      <c r="E273" s="373">
        <f t="shared" si="18"/>
        <v>3600</v>
      </c>
      <c r="F273" s="373">
        <f t="shared" si="14"/>
        <v>0</v>
      </c>
      <c r="G273" s="376">
        <f>F273/D273*100</f>
        <v>0</v>
      </c>
      <c r="H273" s="234" t="s">
        <v>322</v>
      </c>
      <c r="I273" s="295">
        <v>3600000</v>
      </c>
      <c r="J273" s="299" t="s">
        <v>144</v>
      </c>
      <c r="K273" s="300" t="s">
        <v>119</v>
      </c>
      <c r="L273" s="301">
        <v>1</v>
      </c>
      <c r="M273" s="301" t="s">
        <v>122</v>
      </c>
      <c r="N273" s="302" t="s">
        <v>134</v>
      </c>
      <c r="O273" s="295">
        <f t="shared" si="16"/>
        <v>3600000</v>
      </c>
      <c r="P273" s="241" t="s">
        <v>144</v>
      </c>
    </row>
    <row r="274" spans="1:16" ht="17.45" customHeight="1">
      <c r="A274" s="157"/>
      <c r="B274" s="327"/>
      <c r="C274" s="354" t="s">
        <v>301</v>
      </c>
      <c r="D274" s="346">
        <v>360</v>
      </c>
      <c r="E274" s="373">
        <f t="shared" si="18"/>
        <v>360</v>
      </c>
      <c r="F274" s="373">
        <f t="shared" si="14"/>
        <v>0</v>
      </c>
      <c r="G274" s="376">
        <f>F274/D274*100</f>
        <v>0</v>
      </c>
      <c r="H274" s="234" t="s">
        <v>322</v>
      </c>
      <c r="I274" s="295">
        <v>360000</v>
      </c>
      <c r="J274" s="299" t="s">
        <v>144</v>
      </c>
      <c r="K274" s="300" t="s">
        <v>119</v>
      </c>
      <c r="L274" s="301">
        <v>1</v>
      </c>
      <c r="M274" s="301" t="s">
        <v>122</v>
      </c>
      <c r="N274" s="302" t="s">
        <v>134</v>
      </c>
      <c r="O274" s="295">
        <f t="shared" si="16"/>
        <v>360000</v>
      </c>
      <c r="P274" s="241" t="s">
        <v>144</v>
      </c>
    </row>
    <row r="275" spans="1:16" ht="17.45" customHeight="1">
      <c r="A275" s="157"/>
      <c r="B275" s="327"/>
      <c r="C275" s="369" t="s">
        <v>37</v>
      </c>
      <c r="D275" s="346">
        <v>17500</v>
      </c>
      <c r="E275" s="373">
        <f t="shared" ref="E275:E285" si="19">O275/1000</f>
        <v>17500</v>
      </c>
      <c r="F275" s="373">
        <f t="shared" si="14"/>
        <v>0</v>
      </c>
      <c r="G275" s="376">
        <f>+F275/D275*100</f>
        <v>0</v>
      </c>
      <c r="H275" s="234" t="s">
        <v>322</v>
      </c>
      <c r="I275" s="295">
        <v>2500000</v>
      </c>
      <c r="J275" s="299" t="s">
        <v>144</v>
      </c>
      <c r="K275" s="300" t="s">
        <v>119</v>
      </c>
      <c r="L275" s="301">
        <v>7</v>
      </c>
      <c r="M275" s="301" t="s">
        <v>428</v>
      </c>
      <c r="N275" s="302" t="s">
        <v>134</v>
      </c>
      <c r="O275" s="295">
        <f t="shared" si="16"/>
        <v>17500000</v>
      </c>
      <c r="P275" s="241" t="s">
        <v>144</v>
      </c>
    </row>
    <row r="276" spans="1:16" ht="17.45" customHeight="1">
      <c r="A276" s="157"/>
      <c r="B276" s="327"/>
      <c r="C276" s="369" t="s">
        <v>78</v>
      </c>
      <c r="D276" s="346">
        <v>360</v>
      </c>
      <c r="E276" s="373">
        <f t="shared" si="19"/>
        <v>360</v>
      </c>
      <c r="F276" s="373">
        <f t="shared" si="14"/>
        <v>0</v>
      </c>
      <c r="G276" s="376">
        <f>+F276/D276*100</f>
        <v>0</v>
      </c>
      <c r="H276" s="234" t="s">
        <v>322</v>
      </c>
      <c r="I276" s="295">
        <v>360000</v>
      </c>
      <c r="J276" s="299" t="s">
        <v>144</v>
      </c>
      <c r="K276" s="300" t="s">
        <v>119</v>
      </c>
      <c r="L276" s="301">
        <v>1</v>
      </c>
      <c r="M276" s="301" t="s">
        <v>122</v>
      </c>
      <c r="N276" s="302" t="s">
        <v>134</v>
      </c>
      <c r="O276" s="295">
        <f t="shared" si="16"/>
        <v>360000</v>
      </c>
      <c r="P276" s="241" t="s">
        <v>144</v>
      </c>
    </row>
    <row r="277" spans="1:16" ht="17.45" customHeight="1">
      <c r="A277" s="157"/>
      <c r="B277" s="327"/>
      <c r="C277" s="369" t="s">
        <v>42</v>
      </c>
      <c r="D277" s="346">
        <v>5000</v>
      </c>
      <c r="E277" s="373">
        <f t="shared" si="19"/>
        <v>5000</v>
      </c>
      <c r="F277" s="373">
        <f t="shared" si="14"/>
        <v>0</v>
      </c>
      <c r="G277" s="376">
        <f>+F277/D277*100</f>
        <v>0</v>
      </c>
      <c r="H277" s="234" t="s">
        <v>322</v>
      </c>
      <c r="I277" s="295">
        <v>1250000</v>
      </c>
      <c r="J277" s="299" t="s">
        <v>144</v>
      </c>
      <c r="K277" s="300" t="s">
        <v>119</v>
      </c>
      <c r="L277" s="301">
        <v>4</v>
      </c>
      <c r="M277" s="301" t="s">
        <v>122</v>
      </c>
      <c r="N277" s="302" t="s">
        <v>134</v>
      </c>
      <c r="O277" s="295">
        <f t="shared" si="16"/>
        <v>5000000</v>
      </c>
      <c r="P277" s="241" t="s">
        <v>144</v>
      </c>
    </row>
    <row r="278" spans="1:16" ht="17.45" customHeight="1">
      <c r="A278" s="157"/>
      <c r="B278" s="327"/>
      <c r="C278" s="369" t="s">
        <v>79</v>
      </c>
      <c r="D278" s="346">
        <v>21189.49</v>
      </c>
      <c r="E278" s="373">
        <f t="shared" si="19"/>
        <v>21189.49</v>
      </c>
      <c r="F278" s="373">
        <f t="shared" si="14"/>
        <v>0</v>
      </c>
      <c r="G278" s="376">
        <v>0</v>
      </c>
      <c r="H278" s="243" t="s">
        <v>427</v>
      </c>
      <c r="I278" s="295">
        <v>10594745</v>
      </c>
      <c r="J278" s="299" t="s">
        <v>144</v>
      </c>
      <c r="K278" s="300" t="s">
        <v>119</v>
      </c>
      <c r="L278" s="301">
        <v>2</v>
      </c>
      <c r="M278" s="301" t="s">
        <v>122</v>
      </c>
      <c r="N278" s="302" t="s">
        <v>134</v>
      </c>
      <c r="O278" s="295">
        <f t="shared" si="16"/>
        <v>21189490</v>
      </c>
      <c r="P278" s="241" t="s">
        <v>144</v>
      </c>
    </row>
    <row r="279" spans="1:16" ht="17.45" customHeight="1">
      <c r="A279" s="205"/>
      <c r="B279" s="333"/>
      <c r="C279" s="369" t="s">
        <v>80</v>
      </c>
      <c r="D279" s="346">
        <v>65000</v>
      </c>
      <c r="E279" s="373">
        <f t="shared" si="19"/>
        <v>72419.63</v>
      </c>
      <c r="F279" s="373">
        <f t="shared" si="14"/>
        <v>7419.6300000000047</v>
      </c>
      <c r="G279" s="376">
        <f>+F279/D279*100</f>
        <v>11.414815384615391</v>
      </c>
      <c r="H279" s="243" t="s">
        <v>322</v>
      </c>
      <c r="I279" s="295">
        <v>14483926</v>
      </c>
      <c r="J279" s="299" t="s">
        <v>144</v>
      </c>
      <c r="K279" s="300" t="s">
        <v>119</v>
      </c>
      <c r="L279" s="301">
        <v>5</v>
      </c>
      <c r="M279" s="301" t="s">
        <v>122</v>
      </c>
      <c r="N279" s="302" t="s">
        <v>134</v>
      </c>
      <c r="O279" s="295">
        <f t="shared" si="16"/>
        <v>72419630</v>
      </c>
      <c r="P279" s="241" t="s">
        <v>144</v>
      </c>
    </row>
    <row r="280" spans="1:16" ht="17.45" customHeight="1">
      <c r="A280" s="157"/>
      <c r="B280" s="327"/>
      <c r="C280" s="368" t="s">
        <v>243</v>
      </c>
      <c r="D280" s="374">
        <v>16070</v>
      </c>
      <c r="E280" s="373">
        <f t="shared" si="19"/>
        <v>16069.999980000001</v>
      </c>
      <c r="F280" s="373">
        <f t="shared" ref="F280:F294" si="20">+E280-D280</f>
        <v>-1.9999999494757503E-5</v>
      </c>
      <c r="G280" s="376">
        <f>+F280/D280*100</f>
        <v>-1.2445550401218109E-7</v>
      </c>
      <c r="H280" s="270" t="s">
        <v>408</v>
      </c>
      <c r="I280" s="50">
        <v>5356666.66</v>
      </c>
      <c r="J280" s="250" t="s">
        <v>144</v>
      </c>
      <c r="K280" s="251" t="s">
        <v>119</v>
      </c>
      <c r="L280" s="252">
        <v>3</v>
      </c>
      <c r="M280" s="252" t="s">
        <v>122</v>
      </c>
      <c r="N280" s="253" t="s">
        <v>134</v>
      </c>
      <c r="O280" s="50">
        <f t="shared" si="16"/>
        <v>16069999.98</v>
      </c>
      <c r="P280" s="242" t="s">
        <v>144</v>
      </c>
    </row>
    <row r="281" spans="1:16" ht="17.45" customHeight="1">
      <c r="A281" s="205" t="s">
        <v>440</v>
      </c>
      <c r="B281" s="333" t="s">
        <v>440</v>
      </c>
      <c r="C281" s="371" t="s">
        <v>76</v>
      </c>
      <c r="D281" s="350">
        <v>720</v>
      </c>
      <c r="E281" s="349">
        <f t="shared" si="19"/>
        <v>720</v>
      </c>
      <c r="F281" s="349">
        <f t="shared" si="20"/>
        <v>0</v>
      </c>
      <c r="G281" s="358">
        <f>+F281/D281*100</f>
        <v>0</v>
      </c>
      <c r="H281" s="234" t="s">
        <v>322</v>
      </c>
      <c r="I281" s="295">
        <v>720000</v>
      </c>
      <c r="J281" s="299" t="s">
        <v>144</v>
      </c>
      <c r="K281" s="300" t="s">
        <v>119</v>
      </c>
      <c r="L281" s="301">
        <v>1</v>
      </c>
      <c r="M281" s="301" t="s">
        <v>122</v>
      </c>
      <c r="N281" s="302" t="s">
        <v>134</v>
      </c>
      <c r="O281" s="295">
        <f t="shared" si="16"/>
        <v>720000</v>
      </c>
      <c r="P281" s="241" t="s">
        <v>144</v>
      </c>
    </row>
    <row r="282" spans="1:16" ht="17.45" customHeight="1">
      <c r="A282" s="157"/>
      <c r="B282" s="327"/>
      <c r="C282" s="369" t="s">
        <v>70</v>
      </c>
      <c r="D282" s="346">
        <v>720</v>
      </c>
      <c r="E282" s="373">
        <f t="shared" si="19"/>
        <v>720</v>
      </c>
      <c r="F282" s="373">
        <f t="shared" si="20"/>
        <v>0</v>
      </c>
      <c r="G282" s="376">
        <f>F282/D282*100</f>
        <v>0</v>
      </c>
      <c r="H282" s="234" t="s">
        <v>322</v>
      </c>
      <c r="I282" s="295">
        <v>720000</v>
      </c>
      <c r="J282" s="299" t="s">
        <v>144</v>
      </c>
      <c r="K282" s="300" t="s">
        <v>119</v>
      </c>
      <c r="L282" s="301">
        <v>1</v>
      </c>
      <c r="M282" s="301" t="s">
        <v>122</v>
      </c>
      <c r="N282" s="302" t="s">
        <v>134</v>
      </c>
      <c r="O282" s="295">
        <f t="shared" si="16"/>
        <v>720000</v>
      </c>
      <c r="P282" s="241" t="s">
        <v>144</v>
      </c>
    </row>
    <row r="283" spans="1:16" ht="17.45" customHeight="1">
      <c r="A283" s="157"/>
      <c r="B283" s="327"/>
      <c r="C283" s="240" t="s">
        <v>31</v>
      </c>
      <c r="D283" s="346">
        <v>8960</v>
      </c>
      <c r="E283" s="373">
        <f t="shared" si="19"/>
        <v>8960</v>
      </c>
      <c r="F283" s="373">
        <f t="shared" si="20"/>
        <v>0</v>
      </c>
      <c r="G283" s="376">
        <f>F283/D283*100</f>
        <v>0</v>
      </c>
      <c r="H283" s="234" t="s">
        <v>408</v>
      </c>
      <c r="I283" s="295">
        <v>4480000</v>
      </c>
      <c r="J283" s="299" t="s">
        <v>144</v>
      </c>
      <c r="K283" s="300" t="s">
        <v>119</v>
      </c>
      <c r="L283" s="301">
        <v>2</v>
      </c>
      <c r="M283" s="301" t="s">
        <v>122</v>
      </c>
      <c r="N283" s="302" t="s">
        <v>134</v>
      </c>
      <c r="O283" s="295">
        <f t="shared" si="16"/>
        <v>8960000</v>
      </c>
      <c r="P283" s="241" t="s">
        <v>144</v>
      </c>
    </row>
    <row r="284" spans="1:16" ht="17.45" customHeight="1">
      <c r="A284" s="157"/>
      <c r="B284" s="327"/>
      <c r="C284" s="240" t="s">
        <v>11</v>
      </c>
      <c r="D284" s="346">
        <v>1440</v>
      </c>
      <c r="E284" s="373">
        <f t="shared" si="19"/>
        <v>1440</v>
      </c>
      <c r="F284" s="373">
        <f t="shared" si="20"/>
        <v>0</v>
      </c>
      <c r="G284" s="376">
        <f>F284/D284*100</f>
        <v>0</v>
      </c>
      <c r="H284" s="234" t="s">
        <v>322</v>
      </c>
      <c r="I284" s="295">
        <v>1440000</v>
      </c>
      <c r="J284" s="299" t="s">
        <v>144</v>
      </c>
      <c r="K284" s="300" t="s">
        <v>119</v>
      </c>
      <c r="L284" s="301">
        <v>1</v>
      </c>
      <c r="M284" s="301" t="s">
        <v>122</v>
      </c>
      <c r="N284" s="302" t="s">
        <v>134</v>
      </c>
      <c r="O284" s="295">
        <f t="shared" si="16"/>
        <v>1440000</v>
      </c>
      <c r="P284" s="241" t="s">
        <v>144</v>
      </c>
    </row>
    <row r="285" spans="1:16" ht="17.45" customHeight="1">
      <c r="A285" s="157"/>
      <c r="B285" s="327"/>
      <c r="C285" s="369" t="s">
        <v>92</v>
      </c>
      <c r="D285" s="346">
        <v>3470.3</v>
      </c>
      <c r="E285" s="373">
        <f t="shared" si="19"/>
        <v>3470.3</v>
      </c>
      <c r="F285" s="373">
        <f t="shared" si="20"/>
        <v>0</v>
      </c>
      <c r="G285" s="376">
        <f>F285/D285*100</f>
        <v>0</v>
      </c>
      <c r="H285" s="234" t="s">
        <v>408</v>
      </c>
      <c r="I285" s="295">
        <v>1735150</v>
      </c>
      <c r="J285" s="299" t="s">
        <v>144</v>
      </c>
      <c r="K285" s="300" t="s">
        <v>119</v>
      </c>
      <c r="L285" s="301">
        <v>2</v>
      </c>
      <c r="M285" s="301" t="s">
        <v>122</v>
      </c>
      <c r="N285" s="302" t="s">
        <v>134</v>
      </c>
      <c r="O285" s="295">
        <f t="shared" si="16"/>
        <v>3470300</v>
      </c>
      <c r="P285" s="241" t="s">
        <v>144</v>
      </c>
    </row>
    <row r="286" spans="1:16" ht="17.45" customHeight="1">
      <c r="A286" s="157"/>
      <c r="B286" s="327"/>
      <c r="C286" s="354" t="s">
        <v>191</v>
      </c>
      <c r="D286" s="346">
        <v>2880</v>
      </c>
      <c r="E286" s="373">
        <f>O286/1000</f>
        <v>2880</v>
      </c>
      <c r="F286" s="373">
        <f t="shared" si="20"/>
        <v>0</v>
      </c>
      <c r="G286" s="376">
        <f>+F286/D286*100</f>
        <v>0</v>
      </c>
      <c r="H286" s="234" t="s">
        <v>322</v>
      </c>
      <c r="I286" s="295">
        <v>2880000</v>
      </c>
      <c r="J286" s="299" t="s">
        <v>144</v>
      </c>
      <c r="K286" s="300" t="s">
        <v>119</v>
      </c>
      <c r="L286" s="301">
        <v>1</v>
      </c>
      <c r="M286" s="301" t="s">
        <v>122</v>
      </c>
      <c r="N286" s="302" t="s">
        <v>134</v>
      </c>
      <c r="O286" s="295">
        <f t="shared" si="16"/>
        <v>2880000</v>
      </c>
      <c r="P286" s="241" t="s">
        <v>144</v>
      </c>
    </row>
    <row r="287" spans="1:16" ht="17.45" customHeight="1">
      <c r="A287" s="157"/>
      <c r="B287" s="327"/>
      <c r="C287" s="354" t="s">
        <v>264</v>
      </c>
      <c r="D287" s="347">
        <v>17219.999999800002</v>
      </c>
      <c r="E287" s="373">
        <f t="shared" ref="E287:E292" si="21">O287/1000</f>
        <v>17219.999999800002</v>
      </c>
      <c r="F287" s="373">
        <f t="shared" si="20"/>
        <v>0</v>
      </c>
      <c r="G287" s="376">
        <f>+F287/D287*100</f>
        <v>0</v>
      </c>
      <c r="H287" s="234" t="s">
        <v>408</v>
      </c>
      <c r="I287" s="295">
        <v>1324615.3846</v>
      </c>
      <c r="J287" s="299" t="s">
        <v>144</v>
      </c>
      <c r="K287" s="300" t="s">
        <v>119</v>
      </c>
      <c r="L287" s="301">
        <v>13</v>
      </c>
      <c r="M287" s="301" t="s">
        <v>122</v>
      </c>
      <c r="N287" s="302" t="s">
        <v>134</v>
      </c>
      <c r="O287" s="295">
        <f>I287*L287</f>
        <v>17219999.9998</v>
      </c>
      <c r="P287" s="241" t="s">
        <v>144</v>
      </c>
    </row>
    <row r="288" spans="1:16" ht="17.45" customHeight="1">
      <c r="A288" s="157"/>
      <c r="B288" s="327"/>
      <c r="C288" s="354" t="s">
        <v>337</v>
      </c>
      <c r="D288" s="347">
        <v>6609.999890000001</v>
      </c>
      <c r="E288" s="373">
        <f t="shared" si="21"/>
        <v>6609.999890000001</v>
      </c>
      <c r="F288" s="373">
        <f t="shared" si="20"/>
        <v>0</v>
      </c>
      <c r="G288" s="376">
        <f>+F288/D288*100</f>
        <v>0</v>
      </c>
      <c r="H288" s="234" t="s">
        <v>408</v>
      </c>
      <c r="I288" s="295">
        <v>508461.53</v>
      </c>
      <c r="J288" s="299" t="s">
        <v>144</v>
      </c>
      <c r="K288" s="300" t="s">
        <v>119</v>
      </c>
      <c r="L288" s="301">
        <v>13</v>
      </c>
      <c r="M288" s="301" t="s">
        <v>122</v>
      </c>
      <c r="N288" s="302" t="s">
        <v>134</v>
      </c>
      <c r="O288" s="295">
        <f>I288*L288</f>
        <v>6609999.8900000006</v>
      </c>
      <c r="P288" s="241" t="s">
        <v>144</v>
      </c>
    </row>
    <row r="289" spans="1:16" ht="17.45" customHeight="1">
      <c r="A289" s="157"/>
      <c r="B289" s="327"/>
      <c r="C289" s="368" t="s">
        <v>32</v>
      </c>
      <c r="D289" s="374">
        <v>2520</v>
      </c>
      <c r="E289" s="373">
        <f t="shared" si="21"/>
        <v>2520</v>
      </c>
      <c r="F289" s="373">
        <f t="shared" si="20"/>
        <v>0</v>
      </c>
      <c r="G289" s="376">
        <f>+F289/D289*100</f>
        <v>0</v>
      </c>
      <c r="H289" s="234" t="s">
        <v>322</v>
      </c>
      <c r="I289" s="295">
        <v>2520000</v>
      </c>
      <c r="J289" s="299" t="s">
        <v>144</v>
      </c>
      <c r="K289" s="300" t="s">
        <v>119</v>
      </c>
      <c r="L289" s="301">
        <v>1</v>
      </c>
      <c r="M289" s="301" t="s">
        <v>122</v>
      </c>
      <c r="N289" s="302" t="s">
        <v>134</v>
      </c>
      <c r="O289" s="295">
        <f t="shared" si="16"/>
        <v>2520000</v>
      </c>
      <c r="P289" s="241" t="s">
        <v>144</v>
      </c>
    </row>
    <row r="290" spans="1:16" ht="17.45" customHeight="1">
      <c r="A290" s="157"/>
      <c r="B290" s="327"/>
      <c r="C290" s="368" t="s">
        <v>278</v>
      </c>
      <c r="D290" s="373">
        <v>10360</v>
      </c>
      <c r="E290" s="373">
        <f t="shared" si="21"/>
        <v>10360</v>
      </c>
      <c r="F290" s="373">
        <f t="shared" si="20"/>
        <v>0</v>
      </c>
      <c r="G290" s="376">
        <f>+F290/D290*100</f>
        <v>0</v>
      </c>
      <c r="H290" s="234" t="s">
        <v>408</v>
      </c>
      <c r="I290" s="295">
        <v>5180000</v>
      </c>
      <c r="J290" s="299" t="s">
        <v>144</v>
      </c>
      <c r="K290" s="300" t="s">
        <v>119</v>
      </c>
      <c r="L290" s="301">
        <v>2</v>
      </c>
      <c r="M290" s="301" t="s">
        <v>122</v>
      </c>
      <c r="N290" s="302" t="s">
        <v>134</v>
      </c>
      <c r="O290" s="295">
        <f t="shared" si="16"/>
        <v>10360000</v>
      </c>
      <c r="P290" s="241" t="s">
        <v>144</v>
      </c>
    </row>
    <row r="291" spans="1:16" ht="17.45" customHeight="1">
      <c r="A291" s="157"/>
      <c r="B291" s="327"/>
      <c r="C291" s="240" t="s">
        <v>443</v>
      </c>
      <c r="D291" s="373">
        <v>11964</v>
      </c>
      <c r="E291" s="373">
        <f t="shared" si="21"/>
        <v>11964</v>
      </c>
      <c r="F291" s="373">
        <f t="shared" si="20"/>
        <v>0</v>
      </c>
      <c r="G291" s="292" t="s">
        <v>445</v>
      </c>
      <c r="H291" s="234" t="s">
        <v>444</v>
      </c>
      <c r="I291" s="295">
        <v>11964000</v>
      </c>
      <c r="J291" s="299" t="s">
        <v>144</v>
      </c>
      <c r="K291" s="300" t="s">
        <v>119</v>
      </c>
      <c r="L291" s="301">
        <v>1</v>
      </c>
      <c r="M291" s="301" t="s">
        <v>122</v>
      </c>
      <c r="N291" s="302" t="s">
        <v>134</v>
      </c>
      <c r="O291" s="295">
        <f t="shared" ref="O291" si="22">I291*L291</f>
        <v>11964000</v>
      </c>
      <c r="P291" s="241" t="s">
        <v>144</v>
      </c>
    </row>
    <row r="292" spans="1:16" ht="17.45" customHeight="1">
      <c r="A292" s="249"/>
      <c r="B292" s="66"/>
      <c r="C292" s="240" t="s">
        <v>6</v>
      </c>
      <c r="D292" s="373">
        <v>50000</v>
      </c>
      <c r="E292" s="373">
        <f t="shared" si="21"/>
        <v>0</v>
      </c>
      <c r="F292" s="373">
        <f t="shared" si="20"/>
        <v>-50000</v>
      </c>
      <c r="G292" s="376">
        <f>+F292/D292*100</f>
        <v>-100</v>
      </c>
      <c r="H292" s="570" t="s">
        <v>232</v>
      </c>
      <c r="I292" s="50">
        <v>0</v>
      </c>
      <c r="J292" s="250" t="s">
        <v>144</v>
      </c>
      <c r="K292" s="251" t="s">
        <v>119</v>
      </c>
      <c r="L292" s="252">
        <v>1</v>
      </c>
      <c r="M292" s="252" t="s">
        <v>122</v>
      </c>
      <c r="N292" s="253" t="s">
        <v>134</v>
      </c>
      <c r="O292" s="50">
        <f t="shared" si="16"/>
        <v>0</v>
      </c>
      <c r="P292" s="242" t="s">
        <v>144</v>
      </c>
    </row>
    <row r="293" spans="1:16" ht="20.100000000000001" customHeight="1">
      <c r="A293" s="85" t="s">
        <v>141</v>
      </c>
      <c r="B293" s="414" t="s">
        <v>163</v>
      </c>
      <c r="C293" s="541"/>
      <c r="D293" s="178">
        <f>+D294</f>
        <v>45000</v>
      </c>
      <c r="E293" s="179">
        <f>+E294</f>
        <v>45000</v>
      </c>
      <c r="F293" s="179">
        <f t="shared" si="20"/>
        <v>0</v>
      </c>
      <c r="G293" s="232">
        <f>+F293/D293*100</f>
        <v>0</v>
      </c>
      <c r="H293" s="173"/>
      <c r="I293" s="42"/>
      <c r="J293" s="86"/>
      <c r="K293" s="51"/>
      <c r="L293" s="316"/>
      <c r="M293" s="316"/>
      <c r="N293" s="121"/>
      <c r="O293" s="184">
        <f>O294</f>
        <v>45000000</v>
      </c>
      <c r="P293" s="124" t="s">
        <v>144</v>
      </c>
    </row>
    <row r="294" spans="1:16" ht="15.95" customHeight="1">
      <c r="A294" s="38"/>
      <c r="B294" s="109" t="s">
        <v>141</v>
      </c>
      <c r="C294" s="474" t="s">
        <v>141</v>
      </c>
      <c r="D294" s="477">
        <v>45000</v>
      </c>
      <c r="E294" s="480">
        <f>+O294/1000</f>
        <v>45000</v>
      </c>
      <c r="F294" s="480">
        <f t="shared" si="20"/>
        <v>0</v>
      </c>
      <c r="G294" s="471">
        <f>+F294/D294*100</f>
        <v>0</v>
      </c>
      <c r="H294" s="166"/>
      <c r="I294" s="52"/>
      <c r="J294" s="86"/>
      <c r="K294" s="51"/>
      <c r="L294" s="409" t="s">
        <v>157</v>
      </c>
      <c r="M294" s="409"/>
      <c r="N294" s="409"/>
      <c r="O294" s="42">
        <f>SUM(O295:O295)</f>
        <v>45000000</v>
      </c>
      <c r="P294" s="37" t="s">
        <v>144</v>
      </c>
    </row>
    <row r="295" spans="1:16" ht="15.95" customHeight="1">
      <c r="A295" s="38"/>
      <c r="B295" s="327"/>
      <c r="C295" s="475"/>
      <c r="D295" s="478"/>
      <c r="E295" s="481"/>
      <c r="F295" s="481"/>
      <c r="G295" s="472"/>
      <c r="H295" s="340" t="s">
        <v>7</v>
      </c>
      <c r="I295" s="303">
        <v>15000000</v>
      </c>
      <c r="J295" s="305" t="s">
        <v>144</v>
      </c>
      <c r="K295" s="296" t="s">
        <v>119</v>
      </c>
      <c r="L295" s="366">
        <v>3</v>
      </c>
      <c r="M295" s="366" t="s">
        <v>122</v>
      </c>
      <c r="N295" s="297" t="s">
        <v>134</v>
      </c>
      <c r="O295" s="307">
        <f>+I295*L295</f>
        <v>45000000</v>
      </c>
      <c r="P295" s="47" t="s">
        <v>144</v>
      </c>
    </row>
    <row r="296" spans="1:16" ht="21.75" customHeight="1">
      <c r="A296" s="229" t="s">
        <v>132</v>
      </c>
      <c r="B296" s="414" t="s">
        <v>163</v>
      </c>
      <c r="C296" s="427"/>
      <c r="D296" s="254">
        <f>SUM(D297:D307)</f>
        <v>2858668</v>
      </c>
      <c r="E296" s="275">
        <f>SUM(E297:E307)</f>
        <v>4270174.5449999999</v>
      </c>
      <c r="F296" s="255">
        <f>+E296-D296</f>
        <v>1411506.5449999999</v>
      </c>
      <c r="G296" s="256">
        <f>+F296/D296*100</f>
        <v>49.376371967643671</v>
      </c>
      <c r="H296" s="173"/>
      <c r="I296" s="42"/>
      <c r="J296" s="86"/>
      <c r="K296" s="316"/>
      <c r="L296" s="316" t="s">
        <v>157</v>
      </c>
      <c r="M296" s="316"/>
      <c r="N296" s="316"/>
      <c r="O296" s="42">
        <f>SUM(O297,O301,O305)</f>
        <v>4270175026</v>
      </c>
      <c r="P296" s="37" t="s">
        <v>144</v>
      </c>
    </row>
    <row r="297" spans="1:16" ht="18.75" customHeight="1">
      <c r="A297" s="214" t="s">
        <v>310</v>
      </c>
      <c r="B297" s="542" t="s">
        <v>287</v>
      </c>
      <c r="C297" s="530" t="s">
        <v>132</v>
      </c>
      <c r="D297" s="480">
        <v>2845264</v>
      </c>
      <c r="E297" s="480">
        <f>O297/1000</f>
        <v>0</v>
      </c>
      <c r="F297" s="480">
        <f>E297-D297</f>
        <v>-2845264</v>
      </c>
      <c r="G297" s="480">
        <f>F297/D297*100</f>
        <v>-100</v>
      </c>
      <c r="H297" s="166"/>
      <c r="I297" s="42"/>
      <c r="J297" s="86"/>
      <c r="K297" s="316"/>
      <c r="L297" s="316"/>
      <c r="M297" s="316"/>
      <c r="N297" s="316"/>
      <c r="O297" s="42">
        <f>SUM(O298:O300)</f>
        <v>0</v>
      </c>
      <c r="P297" s="37" t="s">
        <v>144</v>
      </c>
    </row>
    <row r="298" spans="1:16" ht="16.5" customHeight="1">
      <c r="A298" s="157"/>
      <c r="B298" s="543"/>
      <c r="C298" s="531"/>
      <c r="D298" s="481"/>
      <c r="E298" s="481"/>
      <c r="F298" s="481"/>
      <c r="G298" s="481"/>
      <c r="H298" s="571" t="s">
        <v>74</v>
      </c>
      <c r="I298" s="295">
        <v>0</v>
      </c>
      <c r="J298" s="305" t="s">
        <v>144</v>
      </c>
      <c r="K298" s="296" t="s">
        <v>119</v>
      </c>
      <c r="L298" s="366">
        <v>1</v>
      </c>
      <c r="M298" s="366" t="s">
        <v>122</v>
      </c>
      <c r="N298" s="297" t="s">
        <v>134</v>
      </c>
      <c r="O298" s="295">
        <f>+I298*L298</f>
        <v>0</v>
      </c>
      <c r="P298" s="47" t="s">
        <v>144</v>
      </c>
    </row>
    <row r="299" spans="1:16" ht="16.5" customHeight="1">
      <c r="A299" s="157"/>
      <c r="B299" s="543"/>
      <c r="C299" s="531"/>
      <c r="D299" s="481"/>
      <c r="E299" s="481"/>
      <c r="F299" s="481"/>
      <c r="G299" s="481"/>
      <c r="H299" s="572" t="s">
        <v>204</v>
      </c>
      <c r="I299" s="295">
        <v>0</v>
      </c>
      <c r="J299" s="305" t="s">
        <v>144</v>
      </c>
      <c r="K299" s="296" t="s">
        <v>119</v>
      </c>
      <c r="L299" s="366">
        <v>1</v>
      </c>
      <c r="M299" s="366" t="s">
        <v>122</v>
      </c>
      <c r="N299" s="297" t="s">
        <v>134</v>
      </c>
      <c r="O299" s="295">
        <f>+I299*L299</f>
        <v>0</v>
      </c>
      <c r="P299" s="47" t="s">
        <v>144</v>
      </c>
    </row>
    <row r="300" spans="1:16" ht="16.5" customHeight="1">
      <c r="A300" s="157"/>
      <c r="B300" s="543"/>
      <c r="C300" s="537"/>
      <c r="D300" s="482"/>
      <c r="E300" s="482"/>
      <c r="F300" s="482"/>
      <c r="G300" s="482"/>
      <c r="H300" s="573" t="s">
        <v>181</v>
      </c>
      <c r="I300" s="574">
        <v>0</v>
      </c>
      <c r="J300" s="170" t="s">
        <v>144</v>
      </c>
      <c r="K300" s="69" t="s">
        <v>119</v>
      </c>
      <c r="L300" s="365">
        <v>1</v>
      </c>
      <c r="M300" s="365" t="s">
        <v>122</v>
      </c>
      <c r="N300" s="70" t="s">
        <v>134</v>
      </c>
      <c r="O300" s="50">
        <f>+I300*L300</f>
        <v>0</v>
      </c>
      <c r="P300" s="71" t="s">
        <v>144</v>
      </c>
    </row>
    <row r="301" spans="1:16" ht="18.75" customHeight="1">
      <c r="A301" s="214"/>
      <c r="B301" s="543"/>
      <c r="C301" s="530" t="s">
        <v>284</v>
      </c>
      <c r="D301" s="480">
        <v>0</v>
      </c>
      <c r="E301" s="480">
        <f>(O301/1000)-1</f>
        <v>4256770.5449999999</v>
      </c>
      <c r="F301" s="480">
        <f>E301-D301</f>
        <v>4256770.5449999999</v>
      </c>
      <c r="G301" s="480" t="s">
        <v>462</v>
      </c>
      <c r="H301" s="166"/>
      <c r="I301" s="42"/>
      <c r="J301" s="86"/>
      <c r="K301" s="316"/>
      <c r="L301" s="316"/>
      <c r="M301" s="316"/>
      <c r="N301" s="316"/>
      <c r="O301" s="42">
        <f>SUM(O302:O304)</f>
        <v>4256771545</v>
      </c>
      <c r="P301" s="37" t="s">
        <v>144</v>
      </c>
    </row>
    <row r="302" spans="1:16" ht="16.5" customHeight="1">
      <c r="A302" s="157"/>
      <c r="B302" s="543"/>
      <c r="C302" s="531"/>
      <c r="D302" s="481"/>
      <c r="E302" s="481"/>
      <c r="F302" s="481"/>
      <c r="G302" s="481"/>
      <c r="H302" s="571" t="s">
        <v>74</v>
      </c>
      <c r="I302" s="295">
        <v>1994445254</v>
      </c>
      <c r="J302" s="305" t="s">
        <v>144</v>
      </c>
      <c r="K302" s="296" t="s">
        <v>119</v>
      </c>
      <c r="L302" s="366">
        <v>1</v>
      </c>
      <c r="M302" s="366" t="s">
        <v>122</v>
      </c>
      <c r="N302" s="297" t="s">
        <v>134</v>
      </c>
      <c r="O302" s="295">
        <f>+I302*L302</f>
        <v>1994445254</v>
      </c>
      <c r="P302" s="47" t="s">
        <v>144</v>
      </c>
    </row>
    <row r="303" spans="1:16" ht="16.5" customHeight="1">
      <c r="A303" s="157"/>
      <c r="B303" s="543"/>
      <c r="C303" s="531"/>
      <c r="D303" s="481"/>
      <c r="E303" s="481"/>
      <c r="F303" s="481"/>
      <c r="G303" s="481"/>
      <c r="H303" s="572" t="s">
        <v>204</v>
      </c>
      <c r="I303" s="295">
        <v>775249303</v>
      </c>
      <c r="J303" s="305" t="s">
        <v>144</v>
      </c>
      <c r="K303" s="296" t="s">
        <v>119</v>
      </c>
      <c r="L303" s="366">
        <v>1</v>
      </c>
      <c r="M303" s="366" t="s">
        <v>122</v>
      </c>
      <c r="N303" s="297" t="s">
        <v>134</v>
      </c>
      <c r="O303" s="295">
        <f>+I303*L303</f>
        <v>775249303</v>
      </c>
      <c r="P303" s="47" t="s">
        <v>144</v>
      </c>
    </row>
    <row r="304" spans="1:16" ht="16.5" customHeight="1">
      <c r="A304" s="157"/>
      <c r="B304" s="543"/>
      <c r="C304" s="537"/>
      <c r="D304" s="482"/>
      <c r="E304" s="482"/>
      <c r="F304" s="482"/>
      <c r="G304" s="482"/>
      <c r="H304" s="573" t="s">
        <v>181</v>
      </c>
      <c r="I304" s="574">
        <v>1487076988</v>
      </c>
      <c r="J304" s="170" t="s">
        <v>144</v>
      </c>
      <c r="K304" s="69" t="s">
        <v>119</v>
      </c>
      <c r="L304" s="365">
        <v>1</v>
      </c>
      <c r="M304" s="365" t="s">
        <v>122</v>
      </c>
      <c r="N304" s="70" t="s">
        <v>134</v>
      </c>
      <c r="O304" s="50">
        <f>+I304*L304</f>
        <v>1487076988</v>
      </c>
      <c r="P304" s="71" t="s">
        <v>144</v>
      </c>
    </row>
    <row r="305" spans="1:16" ht="16.5" customHeight="1">
      <c r="A305" s="157"/>
      <c r="B305" s="543"/>
      <c r="C305" s="530" t="s">
        <v>172</v>
      </c>
      <c r="D305" s="480">
        <v>13404</v>
      </c>
      <c r="E305" s="480">
        <v>13404</v>
      </c>
      <c r="F305" s="480">
        <f>E305-D305</f>
        <v>0</v>
      </c>
      <c r="G305" s="471">
        <f>F305/D305*100</f>
        <v>0</v>
      </c>
      <c r="H305" s="166"/>
      <c r="I305" s="52"/>
      <c r="J305" s="86"/>
      <c r="K305" s="51"/>
      <c r="L305" s="316" t="s">
        <v>157</v>
      </c>
      <c r="M305" s="316"/>
      <c r="N305" s="316"/>
      <c r="O305" s="42">
        <f>SUM(O306:O307)</f>
        <v>13403481</v>
      </c>
      <c r="P305" s="37" t="s">
        <v>144</v>
      </c>
    </row>
    <row r="306" spans="1:16" ht="16.5" customHeight="1">
      <c r="A306" s="157"/>
      <c r="B306" s="543"/>
      <c r="C306" s="531"/>
      <c r="D306" s="481"/>
      <c r="E306" s="481"/>
      <c r="F306" s="481"/>
      <c r="G306" s="472"/>
      <c r="H306" s="340" t="s">
        <v>430</v>
      </c>
      <c r="I306" s="303">
        <v>7189000</v>
      </c>
      <c r="J306" s="305" t="s">
        <v>144</v>
      </c>
      <c r="K306" s="296" t="s">
        <v>119</v>
      </c>
      <c r="L306" s="366">
        <v>1</v>
      </c>
      <c r="M306" s="366" t="s">
        <v>122</v>
      </c>
      <c r="N306" s="297" t="s">
        <v>134</v>
      </c>
      <c r="O306" s="307">
        <f>+I306*L306</f>
        <v>7189000</v>
      </c>
      <c r="P306" s="47" t="s">
        <v>144</v>
      </c>
    </row>
    <row r="307" spans="1:16" ht="16.5" customHeight="1" thickBot="1">
      <c r="A307" s="257"/>
      <c r="B307" s="544"/>
      <c r="C307" s="563"/>
      <c r="D307" s="561"/>
      <c r="E307" s="561"/>
      <c r="F307" s="561"/>
      <c r="G307" s="562"/>
      <c r="H307" s="271" t="s">
        <v>429</v>
      </c>
      <c r="I307" s="95">
        <v>6214481</v>
      </c>
      <c r="J307" s="272" t="s">
        <v>144</v>
      </c>
      <c r="K307" s="97" t="s">
        <v>119</v>
      </c>
      <c r="L307" s="96">
        <v>1</v>
      </c>
      <c r="M307" s="96" t="s">
        <v>122</v>
      </c>
      <c r="N307" s="98" t="s">
        <v>134</v>
      </c>
      <c r="O307" s="273">
        <f>+I307*L307</f>
        <v>6214481</v>
      </c>
      <c r="P307" s="99" t="s">
        <v>144</v>
      </c>
    </row>
    <row r="308" spans="1:16" ht="16.5" customHeight="1">
      <c r="B308" s="258"/>
      <c r="C308" s="259"/>
      <c r="D308" s="133"/>
      <c r="G308" s="260"/>
      <c r="H308" s="190"/>
      <c r="I308" s="45"/>
      <c r="K308" s="46"/>
      <c r="N308" s="53"/>
      <c r="O308" s="64"/>
    </row>
    <row r="309" spans="1:16">
      <c r="H309" s="261"/>
    </row>
    <row r="310" spans="1:16">
      <c r="H310" s="262"/>
    </row>
    <row r="311" spans="1:16" ht="9.75" customHeight="1"/>
    <row r="312" spans="1:16" ht="21.75" customHeight="1"/>
    <row r="314" spans="1:16">
      <c r="H314" s="263"/>
    </row>
    <row r="315" spans="1:16">
      <c r="H315" s="263"/>
    </row>
  </sheetData>
  <mergeCells count="335">
    <mergeCell ref="F129:F131"/>
    <mergeCell ref="F155:F159"/>
    <mergeCell ref="G155:G159"/>
    <mergeCell ref="F135:F137"/>
    <mergeCell ref="G135:G137"/>
    <mergeCell ref="F133:F134"/>
    <mergeCell ref="G133:G134"/>
    <mergeCell ref="F149:F151"/>
    <mergeCell ref="E172:E177"/>
    <mergeCell ref="E167:E170"/>
    <mergeCell ref="D198:D200"/>
    <mergeCell ref="E178:E179"/>
    <mergeCell ref="F178:F179"/>
    <mergeCell ref="E181:E186"/>
    <mergeCell ref="E198:E200"/>
    <mergeCell ref="E187:E189"/>
    <mergeCell ref="F172:F177"/>
    <mergeCell ref="D187:D189"/>
    <mergeCell ref="F167:F170"/>
    <mergeCell ref="D172:D177"/>
    <mergeCell ref="D167:D170"/>
    <mergeCell ref="F181:F186"/>
    <mergeCell ref="F191:F197"/>
    <mergeCell ref="F187:F189"/>
    <mergeCell ref="F198:F200"/>
    <mergeCell ref="F294:F295"/>
    <mergeCell ref="E301:E304"/>
    <mergeCell ref="D181:D186"/>
    <mergeCell ref="E191:E197"/>
    <mergeCell ref="G301:G304"/>
    <mergeCell ref="C294:C295"/>
    <mergeCell ref="D294:D295"/>
    <mergeCell ref="E294:E295"/>
    <mergeCell ref="F305:F307"/>
    <mergeCell ref="F301:F304"/>
    <mergeCell ref="G191:G197"/>
    <mergeCell ref="G187:G189"/>
    <mergeCell ref="E297:E300"/>
    <mergeCell ref="F297:F300"/>
    <mergeCell ref="G297:G300"/>
    <mergeCell ref="E305:E307"/>
    <mergeCell ref="G305:G307"/>
    <mergeCell ref="G294:G295"/>
    <mergeCell ref="C305:C307"/>
    <mergeCell ref="C301:C304"/>
    <mergeCell ref="B201:C201"/>
    <mergeCell ref="D301:D304"/>
    <mergeCell ref="B296:C296"/>
    <mergeCell ref="D305:D307"/>
    <mergeCell ref="C187:C189"/>
    <mergeCell ref="A1:B1"/>
    <mergeCell ref="A2:B2"/>
    <mergeCell ref="A3:A4"/>
    <mergeCell ref="B6:C6"/>
    <mergeCell ref="C107:C108"/>
    <mergeCell ref="D123:D124"/>
    <mergeCell ref="D38:D39"/>
    <mergeCell ref="C30:C31"/>
    <mergeCell ref="D82:D83"/>
    <mergeCell ref="C96:C97"/>
    <mergeCell ref="C47:C48"/>
    <mergeCell ref="C40:C45"/>
    <mergeCell ref="C93:C95"/>
    <mergeCell ref="C82:C83"/>
    <mergeCell ref="C90:C92"/>
    <mergeCell ref="C24:C29"/>
    <mergeCell ref="C13:C21"/>
    <mergeCell ref="C38:C39"/>
    <mergeCell ref="C104:C106"/>
    <mergeCell ref="C117:C122"/>
    <mergeCell ref="D117:D122"/>
    <mergeCell ref="C3:C4"/>
    <mergeCell ref="C172:C177"/>
    <mergeCell ref="F3:G3"/>
    <mergeCell ref="G117:G122"/>
    <mergeCell ref="F102:F103"/>
    <mergeCell ref="L99:N99"/>
    <mergeCell ref="F99:F101"/>
    <mergeCell ref="G102:G103"/>
    <mergeCell ref="G109:G110"/>
    <mergeCell ref="L102:N102"/>
    <mergeCell ref="F107:F108"/>
    <mergeCell ref="G107:G108"/>
    <mergeCell ref="L104:N104"/>
    <mergeCell ref="F104:F106"/>
    <mergeCell ref="G96:G97"/>
    <mergeCell ref="F78:F79"/>
    <mergeCell ref="F13:F21"/>
    <mergeCell ref="F8:F12"/>
    <mergeCell ref="G13:G21"/>
    <mergeCell ref="L22:N22"/>
    <mergeCell ref="G22:G23"/>
    <mergeCell ref="F22:F23"/>
    <mergeCell ref="G49:G55"/>
    <mergeCell ref="F112:F114"/>
    <mergeCell ref="G112:G114"/>
    <mergeCell ref="F68:F76"/>
    <mergeCell ref="N2:P2"/>
    <mergeCell ref="L111:N111"/>
    <mergeCell ref="L141:N141"/>
    <mergeCell ref="L152:N152"/>
    <mergeCell ref="L129:N129"/>
    <mergeCell ref="L149:N149"/>
    <mergeCell ref="L123:N123"/>
    <mergeCell ref="L96:N96"/>
    <mergeCell ref="L90:N90"/>
    <mergeCell ref="L109:N109"/>
    <mergeCell ref="L93:N93"/>
    <mergeCell ref="L98:N98"/>
    <mergeCell ref="L107:N107"/>
    <mergeCell ref="L112:N112"/>
    <mergeCell ref="L117:N117"/>
    <mergeCell ref="H3:P4"/>
    <mergeCell ref="L133:N133"/>
    <mergeCell ref="L115:N115"/>
    <mergeCell ref="L56:N56"/>
    <mergeCell ref="L60:N60"/>
    <mergeCell ref="L65:N65"/>
    <mergeCell ref="L86:N86"/>
    <mergeCell ref="L127:N127"/>
    <mergeCell ref="L135:N135"/>
    <mergeCell ref="L294:N294"/>
    <mergeCell ref="L187:N187"/>
    <mergeCell ref="L198:N198"/>
    <mergeCell ref="L172:N172"/>
    <mergeCell ref="L181:N181"/>
    <mergeCell ref="L178:N178"/>
    <mergeCell ref="L163:N163"/>
    <mergeCell ref="G172:G177"/>
    <mergeCell ref="L191:N191"/>
    <mergeCell ref="L167:N167"/>
    <mergeCell ref="G178:G179"/>
    <mergeCell ref="G198:G200"/>
    <mergeCell ref="G181:G186"/>
    <mergeCell ref="G163:G165"/>
    <mergeCell ref="C198:C200"/>
    <mergeCell ref="B293:C293"/>
    <mergeCell ref="C191:C197"/>
    <mergeCell ref="C181:C186"/>
    <mergeCell ref="D191:D197"/>
    <mergeCell ref="C297:C300"/>
    <mergeCell ref="D297:D300"/>
    <mergeCell ref="B297:B307"/>
    <mergeCell ref="C112:C114"/>
    <mergeCell ref="D112:D114"/>
    <mergeCell ref="C178:C179"/>
    <mergeCell ref="D178:D179"/>
    <mergeCell ref="C160:C161"/>
    <mergeCell ref="D141:D147"/>
    <mergeCell ref="C123:C124"/>
    <mergeCell ref="D133:D134"/>
    <mergeCell ref="D138:D140"/>
    <mergeCell ref="C127:C128"/>
    <mergeCell ref="D127:D128"/>
    <mergeCell ref="D125:D126"/>
    <mergeCell ref="C138:C140"/>
    <mergeCell ref="C129:C131"/>
    <mergeCell ref="D129:D131"/>
    <mergeCell ref="C135:C137"/>
    <mergeCell ref="D163:D165"/>
    <mergeCell ref="D155:D159"/>
    <mergeCell ref="C152:C153"/>
    <mergeCell ref="C155:C159"/>
    <mergeCell ref="C149:C151"/>
    <mergeCell ref="C163:C165"/>
    <mergeCell ref="C125:C126"/>
    <mergeCell ref="C109:C110"/>
    <mergeCell ref="C115:C116"/>
    <mergeCell ref="C133:C134"/>
    <mergeCell ref="D115:D116"/>
    <mergeCell ref="C167:C170"/>
    <mergeCell ref="E163:E165"/>
    <mergeCell ref="C102:C103"/>
    <mergeCell ref="B84:C84"/>
    <mergeCell ref="C80:C81"/>
    <mergeCell ref="D149:D151"/>
    <mergeCell ref="D109:D110"/>
    <mergeCell ref="D104:D106"/>
    <mergeCell ref="D102:D103"/>
    <mergeCell ref="E149:E151"/>
    <mergeCell ref="E155:E159"/>
    <mergeCell ref="E129:E131"/>
    <mergeCell ref="E112:E114"/>
    <mergeCell ref="E125:E126"/>
    <mergeCell ref="E109:E110"/>
    <mergeCell ref="D135:D137"/>
    <mergeCell ref="E135:E137"/>
    <mergeCell ref="E117:E122"/>
    <mergeCell ref="E141:E147"/>
    <mergeCell ref="E133:E134"/>
    <mergeCell ref="E138:E140"/>
    <mergeCell ref="E123:E124"/>
    <mergeCell ref="E127:E128"/>
    <mergeCell ref="E152:E153"/>
    <mergeCell ref="C78:C79"/>
    <mergeCell ref="C49:C55"/>
    <mergeCell ref="C86:C89"/>
    <mergeCell ref="E56:E59"/>
    <mergeCell ref="D56:D59"/>
    <mergeCell ref="B77:C77"/>
    <mergeCell ref="C56:C59"/>
    <mergeCell ref="C60:C64"/>
    <mergeCell ref="E160:E161"/>
    <mergeCell ref="C65:C67"/>
    <mergeCell ref="D107:D108"/>
    <mergeCell ref="C68:C76"/>
    <mergeCell ref="D68:D76"/>
    <mergeCell ref="E93:E95"/>
    <mergeCell ref="E99:E101"/>
    <mergeCell ref="D96:D97"/>
    <mergeCell ref="D152:D153"/>
    <mergeCell ref="D80:D81"/>
    <mergeCell ref="D90:D92"/>
    <mergeCell ref="C141:C147"/>
    <mergeCell ref="D160:D161"/>
    <mergeCell ref="C99:C101"/>
    <mergeCell ref="D99:D101"/>
    <mergeCell ref="E24:E29"/>
    <mergeCell ref="E38:E39"/>
    <mergeCell ref="E40:E45"/>
    <mergeCell ref="E47:E48"/>
    <mergeCell ref="D30:D31"/>
    <mergeCell ref="E49:E55"/>
    <mergeCell ref="D60:D64"/>
    <mergeCell ref="D49:D55"/>
    <mergeCell ref="D93:D95"/>
    <mergeCell ref="E68:E76"/>
    <mergeCell ref="E30:E31"/>
    <mergeCell ref="D78:D79"/>
    <mergeCell ref="E86:E89"/>
    <mergeCell ref="D86:D89"/>
    <mergeCell ref="D24:D29"/>
    <mergeCell ref="D47:D48"/>
    <mergeCell ref="D40:D45"/>
    <mergeCell ref="D65:D67"/>
    <mergeCell ref="E65:E67"/>
    <mergeCell ref="E60:E64"/>
    <mergeCell ref="E80:E81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D3:D4"/>
    <mergeCell ref="D22:D23"/>
    <mergeCell ref="C22:C23"/>
    <mergeCell ref="F82:F83"/>
    <mergeCell ref="E115:E116"/>
    <mergeCell ref="E102:E103"/>
    <mergeCell ref="G80:G81"/>
    <mergeCell ref="G86:G89"/>
    <mergeCell ref="F86:F89"/>
    <mergeCell ref="G129:G131"/>
    <mergeCell ref="G123:G124"/>
    <mergeCell ref="F123:F124"/>
    <mergeCell ref="F115:F116"/>
    <mergeCell ref="G115:G116"/>
    <mergeCell ref="F117:F122"/>
    <mergeCell ref="G125:G126"/>
    <mergeCell ref="G99:G101"/>
    <mergeCell ref="G104:G106"/>
    <mergeCell ref="E104:E106"/>
    <mergeCell ref="E107:E108"/>
    <mergeCell ref="E96:E97"/>
    <mergeCell ref="E82:E83"/>
    <mergeCell ref="E90:E92"/>
    <mergeCell ref="F109:F110"/>
    <mergeCell ref="F125:F126"/>
    <mergeCell ref="F127:F128"/>
    <mergeCell ref="G127:G128"/>
    <mergeCell ref="L33:N33"/>
    <mergeCell ref="L38:N38"/>
    <mergeCell ref="L40:N40"/>
    <mergeCell ref="L49:N49"/>
    <mergeCell ref="G40:G45"/>
    <mergeCell ref="F30:F31"/>
    <mergeCell ref="G38:G39"/>
    <mergeCell ref="F38:F39"/>
    <mergeCell ref="G47:G48"/>
    <mergeCell ref="L29:M29"/>
    <mergeCell ref="G30:G31"/>
    <mergeCell ref="L13:N13"/>
    <mergeCell ref="L28:M28"/>
    <mergeCell ref="L24:N24"/>
    <mergeCell ref="F24:F29"/>
    <mergeCell ref="G8:G12"/>
    <mergeCell ref="F47:F48"/>
    <mergeCell ref="F40:F45"/>
    <mergeCell ref="L25:M25"/>
    <mergeCell ref="L26:M26"/>
    <mergeCell ref="L27:M27"/>
    <mergeCell ref="G24:G29"/>
    <mergeCell ref="F49:F55"/>
    <mergeCell ref="L155:N155"/>
    <mergeCell ref="G167:G170"/>
    <mergeCell ref="L160:N160"/>
    <mergeCell ref="F160:F161"/>
    <mergeCell ref="F152:F153"/>
    <mergeCell ref="G152:G153"/>
    <mergeCell ref="G160:G161"/>
    <mergeCell ref="F163:F165"/>
    <mergeCell ref="L138:N138"/>
    <mergeCell ref="G138:G140"/>
    <mergeCell ref="G149:G151"/>
    <mergeCell ref="F141:F147"/>
    <mergeCell ref="G141:G147"/>
    <mergeCell ref="F138:F140"/>
    <mergeCell ref="G68:G76"/>
    <mergeCell ref="C33:C37"/>
    <mergeCell ref="D33:D37"/>
    <mergeCell ref="E33:E37"/>
    <mergeCell ref="F33:F37"/>
    <mergeCell ref="G33:G37"/>
    <mergeCell ref="L125:N125"/>
    <mergeCell ref="G90:G92"/>
    <mergeCell ref="G65:G67"/>
    <mergeCell ref="F65:F67"/>
    <mergeCell ref="G60:G64"/>
    <mergeCell ref="G78:G79"/>
    <mergeCell ref="L68:N68"/>
    <mergeCell ref="L85:N85"/>
    <mergeCell ref="F96:F97"/>
    <mergeCell ref="F93:F95"/>
    <mergeCell ref="F90:F92"/>
    <mergeCell ref="G93:G95"/>
    <mergeCell ref="G56:G59"/>
    <mergeCell ref="F56:F59"/>
    <mergeCell ref="F60:F64"/>
    <mergeCell ref="F80:F81"/>
    <mergeCell ref="G82:G83"/>
    <mergeCell ref="E78:E79"/>
  </mergeCells>
  <phoneticPr fontId="6" type="noConversion"/>
  <pageMargins left="0.15748031496062992" right="0.15748031496062992" top="0.47244094488188981" bottom="0.39370078740157483" header="0.39370078740157483" footer="0.19685039370078741"/>
  <pageSetup paperSize="9" scale="90" firstPageNumber="4" fitToWidth="14" fitToHeight="14" orientation="landscape" useFirstPageNumber="1" r:id="rId1"/>
  <headerFooter>
    <oddFooter>&amp;C&amp;"맑은 고딕,Regular"&amp;P</oddFooter>
  </headerFooter>
  <rowBreaks count="8" manualBreakCount="8">
    <brk id="31" max="15" man="1"/>
    <brk id="64" max="16" man="1"/>
    <brk id="97" max="16" man="1"/>
    <brk id="131" max="16" man="1"/>
    <brk id="161" max="16" man="1"/>
    <brk id="189" max="16" man="1"/>
    <brk id="251" max="15" man="1"/>
    <brk id="28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28</cp:revision>
  <cp:lastPrinted>2023-12-18T08:15:14Z</cp:lastPrinted>
  <dcterms:created xsi:type="dcterms:W3CDTF">2009-12-07T05:26:05Z</dcterms:created>
  <dcterms:modified xsi:type="dcterms:W3CDTF">2023-12-19T02:22:37Z</dcterms:modified>
  <cp:version>1100.0100.01</cp:version>
</cp:coreProperties>
</file>