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법인행정\2024년\공문\첨부문서\"/>
    </mc:Choice>
  </mc:AlternateContent>
  <xr:revisionPtr revIDLastSave="0" documentId="13_ncr:1_{0A6BEA7C-1C3D-4612-B203-080BAE50D8DD}" xr6:coauthVersionLast="36" xr6:coauthVersionMax="47" xr10:uidLastSave="{00000000-0000-0000-0000-000000000000}"/>
  <bookViews>
    <workbookView xWindow="0" yWindow="0" windowWidth="28800" windowHeight="11400" xr2:uid="{00000000-000D-0000-FFFF-FFFF00000000}"/>
  </bookViews>
  <sheets>
    <sheet name="예산총칙" sheetId="2" r:id="rId1"/>
    <sheet name="세입예산서" sheetId="6" r:id="rId2"/>
    <sheet name="세출예산서" sheetId="7" r:id="rId3"/>
  </sheets>
  <definedNames>
    <definedName name="_xlnm.Print_Area" localSheetId="1">세입예산서!$A$1:$Q$92</definedName>
    <definedName name="_xlnm.Print_Area" localSheetId="2">세출예산서!$A$1:$P$312</definedName>
    <definedName name="_xlnm.Print_Area" localSheetId="0">예산총칙!$A$1:$P$21</definedName>
    <definedName name="_xlnm.Print_Titles" localSheetId="1">세입예산서!$4:$5</definedName>
    <definedName name="_xlnm.Print_Titles" localSheetId="2">세출예산서!$3:$4</definedName>
  </definedNames>
  <calcPr calcId="191029"/>
</workbook>
</file>

<file path=xl/calcChain.xml><?xml version="1.0" encoding="utf-8"?>
<calcChain xmlns="http://schemas.openxmlformats.org/spreadsheetml/2006/main">
  <c r="O162" i="7" l="1"/>
  <c r="O71" i="6" l="1"/>
  <c r="O53" i="6"/>
  <c r="O113" i="7" l="1"/>
  <c r="O111" i="7"/>
  <c r="O109" i="7"/>
  <c r="O108" i="7"/>
  <c r="O103" i="7"/>
  <c r="O102" i="7"/>
  <c r="O89" i="7" l="1"/>
  <c r="O146" i="7" l="1"/>
  <c r="O145" i="7" l="1"/>
  <c r="O147" i="7"/>
  <c r="O148" i="7"/>
  <c r="O144" i="7"/>
  <c r="O161" i="7"/>
  <c r="O143" i="7" l="1"/>
  <c r="O76" i="7"/>
  <c r="O126" i="7" l="1"/>
  <c r="O44" i="6" l="1"/>
  <c r="O121" i="7" l="1"/>
  <c r="O122" i="7"/>
  <c r="O123" i="7"/>
  <c r="O124" i="7"/>
  <c r="D201" i="7" l="1"/>
  <c r="O75" i="7" l="1"/>
  <c r="O138" i="7" l="1"/>
  <c r="O277" i="7" l="1"/>
  <c r="E277" i="7" s="1"/>
  <c r="F277" i="7" l="1"/>
  <c r="O92" i="6"/>
  <c r="O88" i="7" l="1"/>
  <c r="O15" i="6" l="1"/>
  <c r="O21" i="6"/>
  <c r="D171" i="7" l="1"/>
  <c r="O74" i="7"/>
  <c r="O73" i="7"/>
  <c r="O37" i="7"/>
  <c r="O194" i="7" l="1"/>
  <c r="O193" i="7"/>
  <c r="O195" i="7"/>
  <c r="O112" i="7" l="1"/>
  <c r="E112" i="7" s="1"/>
  <c r="F112" i="7" s="1"/>
  <c r="G112" i="7" s="1"/>
  <c r="F113" i="7"/>
  <c r="G113" i="7" s="1"/>
  <c r="O106" i="7"/>
  <c r="E106" i="7" s="1"/>
  <c r="F106" i="7" s="1"/>
  <c r="G106" i="7" s="1"/>
  <c r="O104" i="7"/>
  <c r="E104" i="7" s="1"/>
  <c r="F104" i="7" s="1"/>
  <c r="G104" i="7" s="1"/>
  <c r="O101" i="7"/>
  <c r="E101" i="7" s="1"/>
  <c r="F101" i="7" s="1"/>
  <c r="G101" i="7" s="1"/>
  <c r="O110" i="7" l="1"/>
  <c r="E110" i="7" s="1"/>
  <c r="F110" i="7" s="1"/>
  <c r="G110" i="7" s="1"/>
  <c r="O178" i="7"/>
  <c r="O177" i="7"/>
  <c r="O174" i="7"/>
  <c r="O97" i="7"/>
  <c r="O95" i="7"/>
  <c r="O90" i="7"/>
  <c r="O87" i="7"/>
  <c r="O189" i="7" l="1"/>
  <c r="D163" i="7" l="1"/>
  <c r="O247" i="7"/>
  <c r="O78" i="6"/>
  <c r="O139" i="7" l="1"/>
  <c r="O168" i="7" l="1"/>
  <c r="O167" i="7"/>
  <c r="O166" i="7"/>
  <c r="O165" i="7"/>
  <c r="O69" i="7"/>
  <c r="O31" i="6"/>
  <c r="O30" i="6"/>
  <c r="O29" i="6"/>
  <c r="O164" i="7" l="1"/>
  <c r="E164" i="7" s="1"/>
  <c r="O72" i="7"/>
  <c r="O312" i="7"/>
  <c r="O310" i="7"/>
  <c r="O309" i="7"/>
  <c r="O308" i="7"/>
  <c r="O306" i="7"/>
  <c r="O305" i="7"/>
  <c r="O304" i="7"/>
  <c r="D302" i="7"/>
  <c r="O301" i="7"/>
  <c r="D299" i="7"/>
  <c r="O298" i="7"/>
  <c r="E298" i="7" s="1"/>
  <c r="O297" i="7"/>
  <c r="E297" i="7" s="1"/>
  <c r="F297" i="7" s="1"/>
  <c r="G297" i="7" s="1"/>
  <c r="O296" i="7"/>
  <c r="E296" i="7" s="1"/>
  <c r="O295" i="7"/>
  <c r="E295" i="7" s="1"/>
  <c r="F295" i="7" s="1"/>
  <c r="G295" i="7" s="1"/>
  <c r="O294" i="7"/>
  <c r="E294" i="7" s="1"/>
  <c r="O293" i="7"/>
  <c r="E293" i="7" s="1"/>
  <c r="F293" i="7" s="1"/>
  <c r="G293" i="7" s="1"/>
  <c r="O292" i="7"/>
  <c r="E292" i="7" s="1"/>
  <c r="O291" i="7"/>
  <c r="E291" i="7" s="1"/>
  <c r="F291" i="7" s="1"/>
  <c r="G291" i="7" s="1"/>
  <c r="O290" i="7"/>
  <c r="E290" i="7" s="1"/>
  <c r="F290" i="7" s="1"/>
  <c r="G290" i="7" s="1"/>
  <c r="O289" i="7"/>
  <c r="E289" i="7" s="1"/>
  <c r="F289" i="7" s="1"/>
  <c r="G289" i="7" s="1"/>
  <c r="O288" i="7"/>
  <c r="E288" i="7" s="1"/>
  <c r="F288" i="7" s="1"/>
  <c r="G288" i="7" s="1"/>
  <c r="O287" i="7"/>
  <c r="E287" i="7" s="1"/>
  <c r="F287" i="7" s="1"/>
  <c r="G287" i="7" s="1"/>
  <c r="O286" i="7"/>
  <c r="E286" i="7" s="1"/>
  <c r="O285" i="7"/>
  <c r="E285" i="7" s="1"/>
  <c r="O284" i="7"/>
  <c r="E284" i="7" s="1"/>
  <c r="O283" i="7"/>
  <c r="E283" i="7" s="1"/>
  <c r="O282" i="7"/>
  <c r="E282" i="7" s="1"/>
  <c r="O281" i="7"/>
  <c r="E281" i="7" s="1"/>
  <c r="F281" i="7" s="1"/>
  <c r="G281" i="7" s="1"/>
  <c r="O280" i="7"/>
  <c r="E280" i="7" s="1"/>
  <c r="F280" i="7" s="1"/>
  <c r="G280" i="7" s="1"/>
  <c r="O279" i="7"/>
  <c r="E279" i="7" s="1"/>
  <c r="O278" i="7"/>
  <c r="E278" i="7" s="1"/>
  <c r="F278" i="7" s="1"/>
  <c r="G278" i="7" s="1"/>
  <c r="O276" i="7"/>
  <c r="E276" i="7" s="1"/>
  <c r="O275" i="7"/>
  <c r="E275" i="7" s="1"/>
  <c r="O274" i="7"/>
  <c r="E274" i="7" s="1"/>
  <c r="O273" i="7"/>
  <c r="E273" i="7" s="1"/>
  <c r="O272" i="7"/>
  <c r="E272" i="7" s="1"/>
  <c r="F272" i="7" s="1"/>
  <c r="G272" i="7" s="1"/>
  <c r="O271" i="7"/>
  <c r="E271" i="7" s="1"/>
  <c r="O270" i="7"/>
  <c r="E270" i="7" s="1"/>
  <c r="F270" i="7" s="1"/>
  <c r="G270" i="7" s="1"/>
  <c r="O269" i="7"/>
  <c r="E269" i="7" s="1"/>
  <c r="O268" i="7"/>
  <c r="E268" i="7" s="1"/>
  <c r="F268" i="7" s="1"/>
  <c r="G268" i="7" s="1"/>
  <c r="O267" i="7"/>
  <c r="E267" i="7" s="1"/>
  <c r="O266" i="7"/>
  <c r="E266" i="7" s="1"/>
  <c r="F266" i="7" s="1"/>
  <c r="G266" i="7" s="1"/>
  <c r="O265" i="7"/>
  <c r="E265" i="7" s="1"/>
  <c r="O264" i="7"/>
  <c r="E264" i="7" s="1"/>
  <c r="O263" i="7"/>
  <c r="E263" i="7" s="1"/>
  <c r="O262" i="7"/>
  <c r="E262" i="7" s="1"/>
  <c r="O261" i="7"/>
  <c r="E261" i="7" s="1"/>
  <c r="F261" i="7" s="1"/>
  <c r="G261" i="7" s="1"/>
  <c r="O260" i="7"/>
  <c r="E260" i="7" s="1"/>
  <c r="O259" i="7"/>
  <c r="E259" i="7" s="1"/>
  <c r="F259" i="7" s="1"/>
  <c r="G259" i="7" s="1"/>
  <c r="O258" i="7"/>
  <c r="E258" i="7" s="1"/>
  <c r="O257" i="7"/>
  <c r="E257" i="7" s="1"/>
  <c r="F257" i="7" s="1"/>
  <c r="G257" i="7" s="1"/>
  <c r="O256" i="7"/>
  <c r="E256" i="7" s="1"/>
  <c r="O255" i="7"/>
  <c r="E255" i="7" s="1"/>
  <c r="O254" i="7"/>
  <c r="E254" i="7" s="1"/>
  <c r="O253" i="7"/>
  <c r="E253" i="7" s="1"/>
  <c r="O252" i="7"/>
  <c r="E252" i="7" s="1"/>
  <c r="O251" i="7"/>
  <c r="E251" i="7" s="1"/>
  <c r="F251" i="7" s="1"/>
  <c r="G251" i="7" s="1"/>
  <c r="O250" i="7"/>
  <c r="E250" i="7" s="1"/>
  <c r="O249" i="7"/>
  <c r="E249" i="7" s="1"/>
  <c r="F249" i="7" s="1"/>
  <c r="G249" i="7" s="1"/>
  <c r="O248" i="7"/>
  <c r="E248" i="7" s="1"/>
  <c r="E247" i="7"/>
  <c r="F247" i="7" s="1"/>
  <c r="G247" i="7" s="1"/>
  <c r="O246" i="7"/>
  <c r="E246" i="7" s="1"/>
  <c r="F246" i="7" s="1"/>
  <c r="G246" i="7" s="1"/>
  <c r="O245" i="7"/>
  <c r="E245" i="7" s="1"/>
  <c r="O244" i="7"/>
  <c r="E244" i="7" s="1"/>
  <c r="F244" i="7" s="1"/>
  <c r="G244" i="7" s="1"/>
  <c r="O243" i="7"/>
  <c r="E243" i="7" s="1"/>
  <c r="O242" i="7"/>
  <c r="E242" i="7" s="1"/>
  <c r="F242" i="7" s="1"/>
  <c r="G242" i="7" s="1"/>
  <c r="O241" i="7"/>
  <c r="E241" i="7" s="1"/>
  <c r="F241" i="7" s="1"/>
  <c r="G241" i="7" s="1"/>
  <c r="O240" i="7"/>
  <c r="E240" i="7" s="1"/>
  <c r="O239" i="7"/>
  <c r="E239" i="7" s="1"/>
  <c r="F239" i="7" s="1"/>
  <c r="G239" i="7" s="1"/>
  <c r="O238" i="7"/>
  <c r="E238" i="7" s="1"/>
  <c r="F238" i="7" s="1"/>
  <c r="G238" i="7" s="1"/>
  <c r="O237" i="7"/>
  <c r="E237" i="7" s="1"/>
  <c r="O236" i="7"/>
  <c r="E236" i="7" s="1"/>
  <c r="F236" i="7" s="1"/>
  <c r="G236" i="7" s="1"/>
  <c r="O235" i="7"/>
  <c r="E235" i="7" s="1"/>
  <c r="O234" i="7"/>
  <c r="E234" i="7" s="1"/>
  <c r="F234" i="7" s="1"/>
  <c r="G234" i="7" s="1"/>
  <c r="O233" i="7"/>
  <c r="E233" i="7" s="1"/>
  <c r="O232" i="7"/>
  <c r="E232" i="7" s="1"/>
  <c r="O231" i="7"/>
  <c r="E231" i="7" s="1"/>
  <c r="F231" i="7" s="1"/>
  <c r="G231" i="7" s="1"/>
  <c r="O230" i="7"/>
  <c r="E230" i="7" s="1"/>
  <c r="F230" i="7" s="1"/>
  <c r="G230" i="7" s="1"/>
  <c r="O229" i="7"/>
  <c r="E229" i="7" s="1"/>
  <c r="F229" i="7" s="1"/>
  <c r="G229" i="7" s="1"/>
  <c r="O228" i="7"/>
  <c r="E228" i="7" s="1"/>
  <c r="O227" i="7"/>
  <c r="E227" i="7" s="1"/>
  <c r="F227" i="7" s="1"/>
  <c r="G227" i="7" s="1"/>
  <c r="O226" i="7"/>
  <c r="E226" i="7" s="1"/>
  <c r="O225" i="7"/>
  <c r="E225" i="7" s="1"/>
  <c r="O224" i="7"/>
  <c r="E224" i="7" s="1"/>
  <c r="O223" i="7"/>
  <c r="E223" i="7" s="1"/>
  <c r="F223" i="7" s="1"/>
  <c r="G223" i="7" s="1"/>
  <c r="O222" i="7"/>
  <c r="E222" i="7" s="1"/>
  <c r="O221" i="7"/>
  <c r="E221" i="7" s="1"/>
  <c r="F221" i="7" s="1"/>
  <c r="G221" i="7" s="1"/>
  <c r="O220" i="7"/>
  <c r="E220" i="7" s="1"/>
  <c r="O219" i="7"/>
  <c r="E219" i="7" s="1"/>
  <c r="F219" i="7" s="1"/>
  <c r="G219" i="7" s="1"/>
  <c r="O218" i="7"/>
  <c r="E218" i="7" s="1"/>
  <c r="O217" i="7"/>
  <c r="E217" i="7" s="1"/>
  <c r="O216" i="7"/>
  <c r="E216" i="7" s="1"/>
  <c r="F216" i="7" s="1"/>
  <c r="G216" i="7" s="1"/>
  <c r="O215" i="7"/>
  <c r="O214" i="7"/>
  <c r="E214" i="7" s="1"/>
  <c r="O213" i="7"/>
  <c r="E213" i="7" s="1"/>
  <c r="F213" i="7" s="1"/>
  <c r="G213" i="7" s="1"/>
  <c r="D212" i="7"/>
  <c r="O211" i="7"/>
  <c r="O210" i="7"/>
  <c r="O208" i="7"/>
  <c r="O207" i="7"/>
  <c r="O206" i="7"/>
  <c r="O205" i="7"/>
  <c r="O204" i="7"/>
  <c r="O203" i="7"/>
  <c r="O200" i="7"/>
  <c r="O199" i="7"/>
  <c r="O198" i="7"/>
  <c r="O196" i="7"/>
  <c r="O192" i="7"/>
  <c r="D190" i="7"/>
  <c r="O187" i="7"/>
  <c r="O185" i="7"/>
  <c r="O184" i="7"/>
  <c r="O183" i="7"/>
  <c r="O182" i="7"/>
  <c r="D180" i="7"/>
  <c r="O179" i="7"/>
  <c r="D175" i="7"/>
  <c r="F174" i="7"/>
  <c r="G174" i="7" s="1"/>
  <c r="O173" i="7"/>
  <c r="F173" i="7"/>
  <c r="G173" i="7" s="1"/>
  <c r="O170" i="7"/>
  <c r="O169" i="7" s="1"/>
  <c r="E161" i="7"/>
  <c r="O160" i="7"/>
  <c r="O159" i="7"/>
  <c r="D157" i="7"/>
  <c r="O156" i="7"/>
  <c r="O155" i="7"/>
  <c r="O154" i="7"/>
  <c r="O153" i="7"/>
  <c r="O152" i="7"/>
  <c r="O142" i="7"/>
  <c r="O141" i="7"/>
  <c r="O137" i="7"/>
  <c r="O136" i="7" s="1"/>
  <c r="O135" i="7"/>
  <c r="O134" i="7" s="1"/>
  <c r="E134" i="7" s="1"/>
  <c r="D133" i="7"/>
  <c r="O132" i="7"/>
  <c r="O130" i="7"/>
  <c r="O129" i="7" s="1"/>
  <c r="E129" i="7" s="1"/>
  <c r="O128" i="7"/>
  <c r="O125" i="7"/>
  <c r="E125" i="7" s="1"/>
  <c r="O119" i="7"/>
  <c r="E119" i="7" s="1"/>
  <c r="O118" i="7"/>
  <c r="O117" i="7" s="1"/>
  <c r="E117" i="7" s="1"/>
  <c r="F117" i="7" s="1"/>
  <c r="G117" i="7" s="1"/>
  <c r="O116" i="7"/>
  <c r="D114" i="7"/>
  <c r="D100" i="7"/>
  <c r="O99" i="7"/>
  <c r="O98" i="7" s="1"/>
  <c r="E98" i="7" s="1"/>
  <c r="F95" i="7"/>
  <c r="G95" i="7" s="1"/>
  <c r="O93" i="7"/>
  <c r="O92" i="7"/>
  <c r="F90" i="7"/>
  <c r="G90" i="7" s="1"/>
  <c r="D85" i="7"/>
  <c r="O83" i="7"/>
  <c r="O82" i="7" s="1"/>
  <c r="E82" i="7" s="1"/>
  <c r="F82" i="7" s="1"/>
  <c r="G82" i="7" s="1"/>
  <c r="O81" i="7"/>
  <c r="O80" i="7" s="1"/>
  <c r="E80" i="7" s="1"/>
  <c r="O79" i="7"/>
  <c r="O78" i="7" s="1"/>
  <c r="D77" i="7"/>
  <c r="O67" i="7"/>
  <c r="F67" i="7"/>
  <c r="G67" i="7" s="1"/>
  <c r="O66" i="7"/>
  <c r="F66" i="7"/>
  <c r="G66" i="7" s="1"/>
  <c r="O71" i="7"/>
  <c r="O70" i="7"/>
  <c r="O64" i="7"/>
  <c r="O63" i="7"/>
  <c r="O62" i="7"/>
  <c r="O61" i="7"/>
  <c r="O59" i="7"/>
  <c r="F59" i="7"/>
  <c r="G59" i="7" s="1"/>
  <c r="O58" i="7"/>
  <c r="F58" i="7"/>
  <c r="G58" i="7" s="1"/>
  <c r="O57" i="7"/>
  <c r="F57" i="7"/>
  <c r="G57" i="7" s="1"/>
  <c r="O55" i="7"/>
  <c r="F55" i="7"/>
  <c r="G55" i="7" s="1"/>
  <c r="O54" i="7"/>
  <c r="O53" i="7"/>
  <c r="F53" i="7"/>
  <c r="G53" i="7" s="1"/>
  <c r="O52" i="7"/>
  <c r="O51" i="7"/>
  <c r="F51" i="7"/>
  <c r="G51" i="7" s="1"/>
  <c r="O50" i="7"/>
  <c r="O48" i="7"/>
  <c r="O47" i="7" s="1"/>
  <c r="E47" i="7" s="1"/>
  <c r="F48" i="7"/>
  <c r="G48" i="7" s="1"/>
  <c r="D46" i="7"/>
  <c r="O45" i="7"/>
  <c r="F45" i="7"/>
  <c r="G45" i="7" s="1"/>
  <c r="O44" i="7"/>
  <c r="O43" i="7"/>
  <c r="F43" i="7"/>
  <c r="G43" i="7" s="1"/>
  <c r="O42" i="7"/>
  <c r="O41" i="7"/>
  <c r="F41" i="7"/>
  <c r="G41" i="7" s="1"/>
  <c r="O39" i="7"/>
  <c r="O36" i="7"/>
  <c r="O35" i="7"/>
  <c r="O34" i="7"/>
  <c r="D32" i="7"/>
  <c r="O31" i="7"/>
  <c r="F29" i="7"/>
  <c r="G29" i="7" s="1"/>
  <c r="F28" i="7"/>
  <c r="G28" i="7" s="1"/>
  <c r="F27" i="7"/>
  <c r="G27" i="7" s="1"/>
  <c r="F26" i="7"/>
  <c r="G26" i="7" s="1"/>
  <c r="F25" i="7"/>
  <c r="G25" i="7" s="1"/>
  <c r="F23" i="7"/>
  <c r="G23" i="7" s="1"/>
  <c r="O21" i="7"/>
  <c r="O20" i="7"/>
  <c r="O19" i="7"/>
  <c r="O18" i="7"/>
  <c r="O17" i="7"/>
  <c r="O16" i="7"/>
  <c r="O15" i="7"/>
  <c r="O14" i="7"/>
  <c r="O12" i="7"/>
  <c r="O11" i="7"/>
  <c r="O10" i="7"/>
  <c r="O9" i="7"/>
  <c r="D7" i="7"/>
  <c r="F92" i="6"/>
  <c r="G92" i="6" s="1"/>
  <c r="O91" i="6"/>
  <c r="O90" i="6"/>
  <c r="G90" i="6"/>
  <c r="O88" i="6"/>
  <c r="F88" i="6" s="1"/>
  <c r="G88" i="6" s="1"/>
  <c r="O87" i="6"/>
  <c r="E87" i="6" s="1"/>
  <c r="D86" i="6"/>
  <c r="D85" i="6" s="1"/>
  <c r="O84" i="6"/>
  <c r="E84" i="6" s="1"/>
  <c r="O83" i="6"/>
  <c r="E83" i="6" s="1"/>
  <c r="F83" i="6" s="1"/>
  <c r="G83" i="6" s="1"/>
  <c r="O82" i="6"/>
  <c r="E82" i="6" s="1"/>
  <c r="D81" i="6"/>
  <c r="D80" i="6" s="1"/>
  <c r="O79" i="6"/>
  <c r="O77" i="6"/>
  <c r="O75" i="6"/>
  <c r="F75" i="6"/>
  <c r="O74" i="6"/>
  <c r="O70" i="6"/>
  <c r="O69" i="6"/>
  <c r="F69" i="6"/>
  <c r="O68" i="6"/>
  <c r="F68" i="6"/>
  <c r="D66" i="6"/>
  <c r="D65" i="6" s="1"/>
  <c r="O64" i="6"/>
  <c r="O63" i="6"/>
  <c r="O62" i="6"/>
  <c r="O61" i="6"/>
  <c r="O60" i="6"/>
  <c r="G60" i="6"/>
  <c r="O59" i="6"/>
  <c r="F59" i="6"/>
  <c r="G59" i="6" s="1"/>
  <c r="O57" i="6"/>
  <c r="O56" i="6" s="1"/>
  <c r="E56" i="6" s="1"/>
  <c r="F56" i="6" s="1"/>
  <c r="G56" i="6" s="1"/>
  <c r="D55" i="6"/>
  <c r="O54" i="6"/>
  <c r="O52" i="6"/>
  <c r="O51" i="6"/>
  <c r="O49" i="6"/>
  <c r="O48" i="6"/>
  <c r="O47" i="6"/>
  <c r="O45" i="6"/>
  <c r="O43" i="6"/>
  <c r="O42" i="6"/>
  <c r="O41" i="6"/>
  <c r="O39" i="6"/>
  <c r="O38" i="6" s="1"/>
  <c r="E38" i="6" s="1"/>
  <c r="F38" i="6" s="1"/>
  <c r="G38" i="6" s="1"/>
  <c r="D37" i="6"/>
  <c r="O35" i="6"/>
  <c r="O34" i="6" s="1"/>
  <c r="O33" i="6" s="1"/>
  <c r="O32" i="6" s="1"/>
  <c r="D33" i="6"/>
  <c r="D32" i="6" s="1"/>
  <c r="D27" i="6"/>
  <c r="O25" i="6"/>
  <c r="O24" i="6" s="1"/>
  <c r="E24" i="6" s="1"/>
  <c r="F24" i="6" s="1"/>
  <c r="O23" i="6"/>
  <c r="O22" i="6"/>
  <c r="O20" i="6"/>
  <c r="O18" i="6"/>
  <c r="O17" i="6" s="1"/>
  <c r="E17" i="6" s="1"/>
  <c r="F17" i="6" s="1"/>
  <c r="O16" i="6"/>
  <c r="O14" i="6"/>
  <c r="O13" i="6"/>
  <c r="O12" i="6"/>
  <c r="O11" i="6"/>
  <c r="O10" i="6"/>
  <c r="D8" i="6"/>
  <c r="D7" i="6" s="1"/>
  <c r="O140" i="7" l="1"/>
  <c r="D26" i="6"/>
  <c r="O68" i="7"/>
  <c r="O311" i="7"/>
  <c r="E311" i="7" s="1"/>
  <c r="O33" i="7"/>
  <c r="E34" i="6"/>
  <c r="E70" i="6"/>
  <c r="O188" i="7"/>
  <c r="E188" i="7" s="1"/>
  <c r="F188" i="7" s="1"/>
  <c r="G188" i="7" s="1"/>
  <c r="F164" i="7"/>
  <c r="G164" i="7" s="1"/>
  <c r="O163" i="7"/>
  <c r="O91" i="7"/>
  <c r="E140" i="7"/>
  <c r="F140" i="7" s="1"/>
  <c r="G140" i="7" s="1"/>
  <c r="O158" i="7"/>
  <c r="E158" i="7" s="1"/>
  <c r="O89" i="6"/>
  <c r="E89" i="6" s="1"/>
  <c r="O50" i="6"/>
  <c r="E50" i="6" s="1"/>
  <c r="F50" i="6" s="1"/>
  <c r="G50" i="6" s="1"/>
  <c r="O46" i="6"/>
  <c r="E46" i="6" s="1"/>
  <c r="F46" i="6" s="1"/>
  <c r="G46" i="6" s="1"/>
  <c r="D36" i="6"/>
  <c r="O209" i="7"/>
  <c r="E209" i="7" s="1"/>
  <c r="F209" i="7" s="1"/>
  <c r="F294" i="7"/>
  <c r="G294" i="7" s="1"/>
  <c r="F125" i="7"/>
  <c r="G125" i="7" s="1"/>
  <c r="F283" i="7"/>
  <c r="G283" i="7" s="1"/>
  <c r="O131" i="7"/>
  <c r="F267" i="7"/>
  <c r="G267" i="7" s="1"/>
  <c r="O307" i="7"/>
  <c r="E307" i="7" s="1"/>
  <c r="O303" i="7"/>
  <c r="E303" i="7" s="1"/>
  <c r="F84" i="6"/>
  <c r="G84" i="6" s="1"/>
  <c r="F264" i="7"/>
  <c r="G264" i="7" s="1"/>
  <c r="F240" i="7"/>
  <c r="G240" i="7" s="1"/>
  <c r="F253" i="7"/>
  <c r="G253" i="7" s="1"/>
  <c r="F285" i="7"/>
  <c r="G285" i="7" s="1"/>
  <c r="F226" i="7"/>
  <c r="G226" i="7" s="1"/>
  <c r="F260" i="7"/>
  <c r="G260" i="7" s="1"/>
  <c r="F119" i="7"/>
  <c r="G119" i="7" s="1"/>
  <c r="F255" i="7"/>
  <c r="G255" i="7" s="1"/>
  <c r="O40" i="7"/>
  <c r="E40" i="7" s="1"/>
  <c r="F40" i="7" s="1"/>
  <c r="G40" i="7" s="1"/>
  <c r="O115" i="7"/>
  <c r="E115" i="7" s="1"/>
  <c r="O151" i="7"/>
  <c r="O150" i="7" s="1"/>
  <c r="E150" i="7" s="1"/>
  <c r="F150" i="7" s="1"/>
  <c r="G150" i="7" s="1"/>
  <c r="O8" i="7"/>
  <c r="O49" i="7"/>
  <c r="O86" i="7"/>
  <c r="E86" i="7" s="1"/>
  <c r="F86" i="7" s="1"/>
  <c r="G86" i="7" s="1"/>
  <c r="D84" i="7"/>
  <c r="F248" i="7"/>
  <c r="G248" i="7" s="1"/>
  <c r="E169" i="7"/>
  <c r="F169" i="7" s="1"/>
  <c r="F263" i="7"/>
  <c r="G263" i="7" s="1"/>
  <c r="F228" i="7"/>
  <c r="G228" i="7" s="1"/>
  <c r="F279" i="7"/>
  <c r="G279" i="7" s="1"/>
  <c r="F232" i="7"/>
  <c r="G232" i="7" s="1"/>
  <c r="F274" i="7"/>
  <c r="G274" i="7" s="1"/>
  <c r="F220" i="7"/>
  <c r="G220" i="7" s="1"/>
  <c r="F258" i="7"/>
  <c r="G258" i="7" s="1"/>
  <c r="O19" i="6"/>
  <c r="E19" i="6" s="1"/>
  <c r="O81" i="6"/>
  <c r="O80" i="6" s="1"/>
  <c r="F129" i="7"/>
  <c r="F252" i="7"/>
  <c r="G252" i="7" s="1"/>
  <c r="F256" i="7"/>
  <c r="G256" i="7" s="1"/>
  <c r="F269" i="7"/>
  <c r="G269" i="7" s="1"/>
  <c r="F217" i="7"/>
  <c r="G217" i="7" s="1"/>
  <c r="F245" i="7"/>
  <c r="G245" i="7" s="1"/>
  <c r="F262" i="7"/>
  <c r="G262" i="7" s="1"/>
  <c r="F273" i="7"/>
  <c r="G273" i="7" s="1"/>
  <c r="F284" i="7"/>
  <c r="G284" i="7" s="1"/>
  <c r="E78" i="7"/>
  <c r="E77" i="7" s="1"/>
  <c r="F77" i="7" s="1"/>
  <c r="G77" i="7" s="1"/>
  <c r="O77" i="7"/>
  <c r="F161" i="7"/>
  <c r="G161" i="7" s="1"/>
  <c r="F235" i="7"/>
  <c r="G235" i="7" s="1"/>
  <c r="F237" i="7"/>
  <c r="G237" i="7" s="1"/>
  <c r="F243" i="7"/>
  <c r="G243" i="7" s="1"/>
  <c r="F250" i="7"/>
  <c r="G250" i="7" s="1"/>
  <c r="F254" i="7"/>
  <c r="G254" i="7" s="1"/>
  <c r="F276" i="7"/>
  <c r="G276" i="7" s="1"/>
  <c r="F292" i="7"/>
  <c r="G292" i="7" s="1"/>
  <c r="F298" i="7"/>
  <c r="G298" i="7" s="1"/>
  <c r="F271" i="7"/>
  <c r="G271" i="7" s="1"/>
  <c r="O28" i="6"/>
  <c r="O27" i="6" s="1"/>
  <c r="O26" i="6" s="1"/>
  <c r="O76" i="6"/>
  <c r="E76" i="6" s="1"/>
  <c r="F225" i="7"/>
  <c r="G225" i="7" s="1"/>
  <c r="F233" i="7"/>
  <c r="G233" i="7" s="1"/>
  <c r="F265" i="7"/>
  <c r="G265" i="7" s="1"/>
  <c r="F275" i="7"/>
  <c r="G275" i="7" s="1"/>
  <c r="F282" i="7"/>
  <c r="G282" i="7" s="1"/>
  <c r="F286" i="7"/>
  <c r="F296" i="7"/>
  <c r="G296" i="7" s="1"/>
  <c r="O58" i="6"/>
  <c r="E58" i="6" s="1"/>
  <c r="E55" i="6" s="1"/>
  <c r="F55" i="6" s="1"/>
  <c r="G55" i="6" s="1"/>
  <c r="O73" i="6"/>
  <c r="E73" i="6" s="1"/>
  <c r="F73" i="6" s="1"/>
  <c r="G73" i="6" s="1"/>
  <c r="O13" i="7"/>
  <c r="E13" i="7" s="1"/>
  <c r="F13" i="7" s="1"/>
  <c r="G13" i="7" s="1"/>
  <c r="O38" i="7"/>
  <c r="E38" i="7" s="1"/>
  <c r="O56" i="7"/>
  <c r="O172" i="7"/>
  <c r="O191" i="7"/>
  <c r="E191" i="7" s="1"/>
  <c r="O197" i="7"/>
  <c r="E197" i="7" s="1"/>
  <c r="F197" i="7" s="1"/>
  <c r="G197" i="7" s="1"/>
  <c r="O9" i="6"/>
  <c r="O67" i="6"/>
  <c r="E67" i="6" s="1"/>
  <c r="O30" i="7"/>
  <c r="O65" i="7"/>
  <c r="E65" i="7" s="1"/>
  <c r="F65" i="7" s="1"/>
  <c r="G65" i="7" s="1"/>
  <c r="O300" i="7"/>
  <c r="E300" i="7" s="1"/>
  <c r="D6" i="7"/>
  <c r="F224" i="7"/>
  <c r="G224" i="7" s="1"/>
  <c r="O40" i="6"/>
  <c r="F98" i="7"/>
  <c r="G98" i="7" s="1"/>
  <c r="F134" i="7"/>
  <c r="F214" i="7"/>
  <c r="G214" i="7" s="1"/>
  <c r="F222" i="7"/>
  <c r="G222" i="7" s="1"/>
  <c r="F87" i="6"/>
  <c r="G87" i="6" s="1"/>
  <c r="E81" i="6"/>
  <c r="F82" i="6"/>
  <c r="G82" i="6" s="1"/>
  <c r="F47" i="7"/>
  <c r="G47" i="7" s="1"/>
  <c r="F80" i="7"/>
  <c r="G80" i="7" s="1"/>
  <c r="E215" i="7"/>
  <c r="O212" i="7"/>
  <c r="E212" i="7" s="1"/>
  <c r="F212" i="7" s="1"/>
  <c r="G212" i="7" s="1"/>
  <c r="F218" i="7"/>
  <c r="G218" i="7" s="1"/>
  <c r="O60" i="7"/>
  <c r="O176" i="7"/>
  <c r="O181" i="7"/>
  <c r="O202" i="7"/>
  <c r="O94" i="7"/>
  <c r="O127" i="7"/>
  <c r="E127" i="7" s="1"/>
  <c r="D5" i="7" l="1"/>
  <c r="F34" i="6"/>
  <c r="G34" i="6" s="1"/>
  <c r="I23" i="7"/>
  <c r="O23" i="7" s="1"/>
  <c r="O22" i="7" s="1"/>
  <c r="E22" i="7" s="1"/>
  <c r="F22" i="7" s="1"/>
  <c r="G22" i="7" s="1"/>
  <c r="F19" i="6"/>
  <c r="G19" i="6" s="1"/>
  <c r="D6" i="6"/>
  <c r="I28" i="7"/>
  <c r="O8" i="6"/>
  <c r="O7" i="6" s="1"/>
  <c r="E9" i="6"/>
  <c r="F70" i="6"/>
  <c r="G70" i="6" s="1"/>
  <c r="I25" i="7"/>
  <c r="O25" i="7" s="1"/>
  <c r="F311" i="7"/>
  <c r="G311" i="7" s="1"/>
  <c r="E172" i="7"/>
  <c r="E171" i="7" s="1"/>
  <c r="F171" i="7" s="1"/>
  <c r="G171" i="7" s="1"/>
  <c r="O171" i="7"/>
  <c r="O55" i="6"/>
  <c r="E131" i="7"/>
  <c r="O114" i="7"/>
  <c r="E114" i="7" s="1"/>
  <c r="F114" i="7" s="1"/>
  <c r="G114" i="7" s="1"/>
  <c r="F8" i="7"/>
  <c r="G8" i="7" s="1"/>
  <c r="F58" i="6"/>
  <c r="G58" i="6" s="1"/>
  <c r="O302" i="7"/>
  <c r="E33" i="6"/>
  <c r="F33" i="6" s="1"/>
  <c r="G33" i="6" s="1"/>
  <c r="O157" i="7"/>
  <c r="E136" i="7" s="1"/>
  <c r="G307" i="7"/>
  <c r="E91" i="7"/>
  <c r="F91" i="7" s="1"/>
  <c r="G91" i="7" s="1"/>
  <c r="O100" i="7"/>
  <c r="E100" i="7" s="1"/>
  <c r="F100" i="7" s="1"/>
  <c r="G100" i="7" s="1"/>
  <c r="F158" i="7"/>
  <c r="G158" i="7" s="1"/>
  <c r="E157" i="7"/>
  <c r="F157" i="7" s="1"/>
  <c r="G157" i="7" s="1"/>
  <c r="F89" i="6"/>
  <c r="G89" i="6" s="1"/>
  <c r="O66" i="6"/>
  <c r="E66" i="6" s="1"/>
  <c r="O86" i="6"/>
  <c r="O85" i="6" s="1"/>
  <c r="E86" i="6"/>
  <c r="O299" i="7"/>
  <c r="O85" i="7"/>
  <c r="O46" i="7"/>
  <c r="F307" i="7"/>
  <c r="O32" i="7"/>
  <c r="O190" i="7"/>
  <c r="E49" i="7"/>
  <c r="F49" i="7" s="1"/>
  <c r="G49" i="7" s="1"/>
  <c r="E28" i="6"/>
  <c r="E27" i="6" s="1"/>
  <c r="E30" i="7"/>
  <c r="F30" i="7" s="1"/>
  <c r="G30" i="7" s="1"/>
  <c r="E33" i="7"/>
  <c r="F33" i="7" s="1"/>
  <c r="G33" i="7" s="1"/>
  <c r="F67" i="6"/>
  <c r="G67" i="6" s="1"/>
  <c r="F76" i="6"/>
  <c r="G76" i="6" s="1"/>
  <c r="F38" i="7"/>
  <c r="G38" i="7" s="1"/>
  <c r="E163" i="7"/>
  <c r="F163" i="7" s="1"/>
  <c r="G163" i="7" s="1"/>
  <c r="E56" i="7"/>
  <c r="F56" i="7" s="1"/>
  <c r="G56" i="7" s="1"/>
  <c r="F78" i="7"/>
  <c r="G78" i="7" s="1"/>
  <c r="F127" i="7"/>
  <c r="G127" i="7" s="1"/>
  <c r="O180" i="7"/>
  <c r="E181" i="7"/>
  <c r="E190" i="7"/>
  <c r="F190" i="7" s="1"/>
  <c r="G190" i="7" s="1"/>
  <c r="F191" i="7"/>
  <c r="G191" i="7" s="1"/>
  <c r="F115" i="7"/>
  <c r="G115" i="7" s="1"/>
  <c r="O201" i="7"/>
  <c r="E202" i="7"/>
  <c r="E176" i="7"/>
  <c r="O175" i="7"/>
  <c r="E175" i="7" s="1"/>
  <c r="F175" i="7" s="1"/>
  <c r="G175" i="7" s="1"/>
  <c r="E60" i="7"/>
  <c r="F215" i="7"/>
  <c r="G215" i="7" s="1"/>
  <c r="E302" i="7"/>
  <c r="F302" i="7" s="1"/>
  <c r="G302" i="7" s="1"/>
  <c r="F303" i="7"/>
  <c r="G303" i="7" s="1"/>
  <c r="E68" i="7"/>
  <c r="F68" i="7" s="1"/>
  <c r="G68" i="7" s="1"/>
  <c r="F81" i="6"/>
  <c r="G81" i="6" s="1"/>
  <c r="E80" i="6"/>
  <c r="F80" i="6" s="1"/>
  <c r="G80" i="6" s="1"/>
  <c r="E94" i="7"/>
  <c r="E299" i="7"/>
  <c r="F299" i="7" s="1"/>
  <c r="G299" i="7" s="1"/>
  <c r="F300" i="7"/>
  <c r="G300" i="7" s="1"/>
  <c r="E40" i="6"/>
  <c r="O37" i="6"/>
  <c r="O133" i="7" l="1"/>
  <c r="E133" i="7" s="1"/>
  <c r="F133" i="7" s="1"/>
  <c r="G133" i="7" s="1"/>
  <c r="F136" i="7"/>
  <c r="G136" i="7" s="1"/>
  <c r="E8" i="6"/>
  <c r="E32" i="7"/>
  <c r="F32" i="7" s="1"/>
  <c r="G32" i="7" s="1"/>
  <c r="F131" i="7"/>
  <c r="G131" i="7" s="1"/>
  <c r="O36" i="6"/>
  <c r="F172" i="7"/>
  <c r="G172" i="7" s="1"/>
  <c r="I29" i="7"/>
  <c r="O29" i="7" s="1"/>
  <c r="O28" i="7"/>
  <c r="F8" i="6"/>
  <c r="G8" i="6" s="1"/>
  <c r="F9" i="6"/>
  <c r="G9" i="6" s="1"/>
  <c r="F28" i="6"/>
  <c r="G28" i="6" s="1"/>
  <c r="E32" i="6"/>
  <c r="F32" i="6" s="1"/>
  <c r="G32" i="6" s="1"/>
  <c r="O65" i="6"/>
  <c r="I26" i="7"/>
  <c r="O26" i="7" s="1"/>
  <c r="I27" i="7" s="1"/>
  <c r="O27" i="7" s="1"/>
  <c r="E85" i="6"/>
  <c r="F86" i="6"/>
  <c r="F66" i="6"/>
  <c r="G66" i="6" s="1"/>
  <c r="E65" i="6"/>
  <c r="F65" i="6" s="1"/>
  <c r="G65" i="6" s="1"/>
  <c r="F176" i="7"/>
  <c r="G176" i="7" s="1"/>
  <c r="F27" i="6"/>
  <c r="G27" i="6" s="1"/>
  <c r="E26" i="6"/>
  <c r="F26" i="6" s="1"/>
  <c r="G26" i="6" s="1"/>
  <c r="F94" i="7"/>
  <c r="G94" i="7" s="1"/>
  <c r="E85" i="7"/>
  <c r="F40" i="6"/>
  <c r="G40" i="6" s="1"/>
  <c r="E37" i="6"/>
  <c r="F60" i="7"/>
  <c r="G60" i="7" s="1"/>
  <c r="E46" i="7"/>
  <c r="F46" i="7" s="1"/>
  <c r="G46" i="7" s="1"/>
  <c r="E201" i="7"/>
  <c r="F201" i="7" s="1"/>
  <c r="G201" i="7" s="1"/>
  <c r="F202" i="7"/>
  <c r="G202" i="7" s="1"/>
  <c r="E180" i="7"/>
  <c r="F180" i="7" s="1"/>
  <c r="G180" i="7" s="1"/>
  <c r="F181" i="7"/>
  <c r="G181" i="7" s="1"/>
  <c r="O84" i="7" l="1"/>
  <c r="O6" i="6"/>
  <c r="E7" i="6"/>
  <c r="F7" i="6" s="1"/>
  <c r="G7" i="6" s="1"/>
  <c r="O24" i="7"/>
  <c r="E24" i="7" s="1"/>
  <c r="G86" i="6"/>
  <c r="F85" i="6"/>
  <c r="G85" i="6" s="1"/>
  <c r="F85" i="7"/>
  <c r="G85" i="7" s="1"/>
  <c r="E84" i="7"/>
  <c r="F84" i="7" s="1"/>
  <c r="G84" i="7" s="1"/>
  <c r="F37" i="6"/>
  <c r="G37" i="6" s="1"/>
  <c r="E36" i="6"/>
  <c r="F36" i="6" s="1"/>
  <c r="G36" i="6" s="1"/>
  <c r="O7" i="7" l="1"/>
  <c r="O6" i="7" s="1"/>
  <c r="O5" i="7" s="1"/>
  <c r="F24" i="7"/>
  <c r="G24" i="7" s="1"/>
  <c r="E7" i="7"/>
  <c r="E6" i="6"/>
  <c r="F6" i="6" s="1"/>
  <c r="G6" i="6" s="1"/>
  <c r="E6" i="7" l="1"/>
  <c r="F7" i="7"/>
  <c r="G7" i="7" s="1"/>
  <c r="F6" i="7" l="1"/>
  <c r="G6" i="7" s="1"/>
  <c r="E5" i="7"/>
  <c r="F5" i="7" s="1"/>
  <c r="G5" i="7" s="1"/>
</calcChain>
</file>

<file path=xl/sharedStrings.xml><?xml version="1.0" encoding="utf-8"?>
<sst xmlns="http://schemas.openxmlformats.org/spreadsheetml/2006/main" count="2242" uniqueCount="476">
  <si>
    <t>내방자 긴급지원</t>
  </si>
  <si>
    <t>성빈센트환경마을</t>
  </si>
  <si>
    <t xml:space="preserve"> - 업무점검교통비</t>
  </si>
  <si>
    <t>한가족장학금 지정후원</t>
  </si>
  <si>
    <t>장애인고용장려금</t>
  </si>
  <si>
    <t>시설인사위원회 회의비</t>
  </si>
  <si>
    <t>기타 소송경비 등</t>
  </si>
  <si>
    <t>프란치스코어린이집</t>
  </si>
  <si>
    <t xml:space="preserve"> - 메뉴얼제작비</t>
  </si>
  <si>
    <t>사회복지사업 지원금</t>
  </si>
  <si>
    <t>헬렌켈러주간보호</t>
  </si>
  <si>
    <t>혼배기부 축복미</t>
  </si>
  <si>
    <t>로사리아공동생활</t>
  </si>
  <si>
    <t>임대료 지원(본회)</t>
  </si>
  <si>
    <t>바오로교실주간보호</t>
  </si>
  <si>
    <t>화곡본동성당데이</t>
  </si>
  <si>
    <t>보금자리공동생활</t>
  </si>
  <si>
    <t>신풍오피스텔 임대</t>
  </si>
  <si>
    <t>시흥4동성당데이</t>
  </si>
  <si>
    <t>신림성모성당데이</t>
  </si>
  <si>
    <t>등촌7종합복지관</t>
  </si>
  <si>
    <t>미혼부모 자립지원사업</t>
  </si>
  <si>
    <t>(단위 : 천원)</t>
  </si>
  <si>
    <t>미혼부모가정 자립지원</t>
  </si>
  <si>
    <t>기본재산 매각수입</t>
  </si>
  <si>
    <t>사회사목국 연계</t>
  </si>
  <si>
    <t>2) 재산조성비</t>
  </si>
  <si>
    <t>성가정노인복지관</t>
  </si>
  <si>
    <t>비지정후원이월금</t>
  </si>
  <si>
    <t>헬렌켈러단기거주</t>
  </si>
  <si>
    <t>화해의집 쉼자리</t>
  </si>
  <si>
    <t>후원관리프로그램</t>
  </si>
  <si>
    <t>나자로보호작업장</t>
  </si>
  <si>
    <t>수용비 및
수수료</t>
  </si>
  <si>
    <t>꿈자람터장애인주간</t>
  </si>
  <si>
    <t>중구장애인복지관</t>
  </si>
  <si>
    <t>4) 과년도지출</t>
  </si>
  <si>
    <t>한국사회적기업진흥원</t>
  </si>
  <si>
    <t>사회보험
부담금</t>
  </si>
  <si>
    <t>비둘기직업적응훈련시설</t>
  </si>
  <si>
    <t>한빛장애인주간보호</t>
  </si>
  <si>
    <t>대림절 저금통(개인)</t>
  </si>
  <si>
    <t>시설장비
유지비</t>
  </si>
  <si>
    <t>사랑손직업적응훈련시설</t>
  </si>
  <si>
    <t>베들레헴어린이집</t>
  </si>
  <si>
    <t>지정기탁지원사업</t>
  </si>
  <si>
    <t>경동제약지정후원금</t>
  </si>
  <si>
    <t>8) 예비비 및 기타</t>
  </si>
  <si>
    <t>장학사업
지정후원금</t>
  </si>
  <si>
    <t>바오로교실작업장</t>
  </si>
  <si>
    <t>7) 시설전출금</t>
  </si>
  <si>
    <t>마로니에공동생활</t>
  </si>
  <si>
    <t>노숙인 야간순회</t>
  </si>
  <si>
    <t xml:space="preserve">동작노인복지관 </t>
  </si>
  <si>
    <t>전기 · 전화요금</t>
  </si>
  <si>
    <t>옥수동아파트 임대수입</t>
  </si>
  <si>
    <t>사순절 저금통(개인)</t>
  </si>
  <si>
    <t>한마음한몸
지정후원금</t>
  </si>
  <si>
    <t>취약계층지원사업</t>
  </si>
  <si>
    <t xml:space="preserve"> - 특별업무점검비</t>
  </si>
  <si>
    <t>카리타스정체성과정</t>
  </si>
  <si>
    <t>모범본당 운영지원</t>
  </si>
  <si>
    <t>너울자리공동생활</t>
  </si>
  <si>
    <t>생명존중
문화만들기</t>
  </si>
  <si>
    <t>헬렌켈러공동생활2</t>
  </si>
  <si>
    <t>시범본당 운영지원</t>
  </si>
  <si>
    <t>사업계획 및 평가</t>
  </si>
  <si>
    <t>구리아파트 임대수입</t>
  </si>
  <si>
    <t>비지정후원 예비비</t>
  </si>
  <si>
    <t>동절기노숙인야간순회</t>
  </si>
  <si>
    <t>헬렌켈러공동생활</t>
  </si>
  <si>
    <t>샛별지역아동센터</t>
  </si>
  <si>
    <t>하늘자리공동생활</t>
  </si>
  <si>
    <t>한우리보호작업장</t>
  </si>
  <si>
    <t>한우리정보문화센터</t>
  </si>
  <si>
    <t>본당 사업 지원금</t>
  </si>
  <si>
    <t>양천데이케어센터</t>
  </si>
  <si>
    <t>양천어르신요양센터</t>
  </si>
  <si>
    <t>사례집 제작 및 배포</t>
  </si>
  <si>
    <t>본당사회복지활동지원</t>
  </si>
  <si>
    <t>회계감사및 세무조정료</t>
  </si>
  <si>
    <t>특별수당(설,추석)</t>
  </si>
  <si>
    <t>직원 회의비 등</t>
  </si>
  <si>
    <t>마고네지역아동센터</t>
  </si>
  <si>
    <t xml:space="preserve">선종봉사부 반환금 </t>
  </si>
  <si>
    <t>강일성모노인요양</t>
  </si>
  <si>
    <t>화곡성모공동생활</t>
  </si>
  <si>
    <t>장학기금
이자수입</t>
  </si>
  <si>
    <t>시설 재산관리비</t>
  </si>
  <si>
    <t>사무용  비품구입</t>
  </si>
  <si>
    <t>운영위원 회의비</t>
  </si>
  <si>
    <t>지정기탁시설지원 등</t>
  </si>
  <si>
    <t>꿈손단기보호시설</t>
  </si>
  <si>
    <t>통합운영위원회회의비</t>
  </si>
  <si>
    <t>시설방문 및 축하금</t>
  </si>
  <si>
    <t>전문인력양성및 캠페인</t>
  </si>
  <si>
    <t>시설 수탁관리비</t>
  </si>
  <si>
    <t>법인/시설
연대사업비</t>
  </si>
  <si>
    <t>시설 고충처리위원회</t>
  </si>
  <si>
    <t>금천데이케어센터</t>
  </si>
  <si>
    <t>동작데이케어센터</t>
  </si>
  <si>
    <t>상계데이케어센터</t>
  </si>
  <si>
    <t>한빛데이케어센터</t>
  </si>
  <si>
    <t>성동데이케어센터</t>
  </si>
  <si>
    <t>본당시설 공동사업지원</t>
  </si>
  <si>
    <t>사랑의손길(서울주보)</t>
  </si>
  <si>
    <t>제2조 1. 세입ㆍ세출의 명세는 세입ㆍ세출 예산서와 같다.</t>
  </si>
  <si>
    <t>세출경비가 부족할 경우에는 사회복지법인 및 사회복지시설 재무회계규칙 제 16조에 의거하여 예산을 전용할 수 있다.</t>
  </si>
  <si>
    <t>지역사회모금사업</t>
  </si>
  <si>
    <t>조성비</t>
  </si>
  <si>
    <t>목</t>
  </si>
  <si>
    <t>×</t>
  </si>
  <si>
    <t>시설비</t>
  </si>
  <si>
    <t>항</t>
  </si>
  <si>
    <t>회</t>
  </si>
  <si>
    <t>차량비</t>
  </si>
  <si>
    <t>후원금</t>
  </si>
  <si>
    <t>회의비</t>
  </si>
  <si>
    <t>전출금</t>
  </si>
  <si>
    <t>월</t>
  </si>
  <si>
    <t>사무비</t>
  </si>
  <si>
    <t>식</t>
  </si>
  <si>
    <t>지정</t>
  </si>
  <si>
    <t>전입금</t>
  </si>
  <si>
    <t>예비비</t>
  </si>
  <si>
    <t>업무</t>
  </si>
  <si>
    <t>=</t>
  </si>
  <si>
    <t>근속</t>
  </si>
  <si>
    <t xml:space="preserve"> =</t>
  </si>
  <si>
    <t>직책</t>
  </si>
  <si>
    <t>금액</t>
  </si>
  <si>
    <t>추진비</t>
  </si>
  <si>
    <t>사업비</t>
  </si>
  <si>
    <t>잡지출</t>
  </si>
  <si>
    <t>명</t>
  </si>
  <si>
    <t>운영비</t>
  </si>
  <si>
    <t>원</t>
  </si>
  <si>
    <t>대</t>
  </si>
  <si>
    <t>/</t>
  </si>
  <si>
    <t>곳</t>
  </si>
  <si>
    <t>수입</t>
  </si>
  <si>
    <t>비지정</t>
  </si>
  <si>
    <t>기본</t>
  </si>
  <si>
    <t>수당</t>
  </si>
  <si>
    <t>분기</t>
  </si>
  <si>
    <t>이월금</t>
  </si>
  <si>
    <t>급여</t>
  </si>
  <si>
    <t>직무</t>
  </si>
  <si>
    <t xml:space="preserve"> </t>
  </si>
  <si>
    <t>계</t>
  </si>
  <si>
    <t>잡수입</t>
  </si>
  <si>
    <t>급식비</t>
  </si>
  <si>
    <t>관</t>
  </si>
  <si>
    <t>CMS</t>
  </si>
  <si>
    <t>재산</t>
  </si>
  <si>
    <t>합계</t>
  </si>
  <si>
    <t>소계</t>
  </si>
  <si>
    <t>법정</t>
  </si>
  <si>
    <t>총계</t>
  </si>
  <si>
    <t>비율</t>
  </si>
  <si>
    <t>여비</t>
  </si>
  <si>
    <t>인건비</t>
  </si>
  <si>
    <t xml:space="preserve">  </t>
  </si>
  <si>
    <t>본봉</t>
  </si>
  <si>
    <t>반환금</t>
  </si>
  <si>
    <t>천원</t>
  </si>
  <si>
    <t>양초사업 대여금 상환 관련 수입</t>
  </si>
  <si>
    <t xml:space="preserve">3. 세출의 내용은 다음과 같다. </t>
  </si>
  <si>
    <t>동자동 임대수입(1층,지하층)</t>
  </si>
  <si>
    <t>성무활동비 및 미사예물(사제)</t>
  </si>
  <si>
    <t>이주사목위원회 지원(4개시설)</t>
  </si>
  <si>
    <t>수탁신청 및 이행보증보험료 등</t>
  </si>
  <si>
    <t>기타예비비</t>
  </si>
  <si>
    <t>지정후원금</t>
  </si>
  <si>
    <t>왕십리성당데이</t>
  </si>
  <si>
    <t>5) 후원금</t>
  </si>
  <si>
    <t>성동노인복지관</t>
  </si>
  <si>
    <t>정근수당</t>
  </si>
  <si>
    <t>특별지원사업</t>
  </si>
  <si>
    <t>대외협력사업</t>
  </si>
  <si>
    <t>지정후원이월금</t>
  </si>
  <si>
    <t>기타수수료</t>
  </si>
  <si>
    <t>마음자리</t>
  </si>
  <si>
    <t>전례준비비</t>
  </si>
  <si>
    <t>국민연금</t>
  </si>
  <si>
    <t>사업관리</t>
  </si>
  <si>
    <t>요안나장학회</t>
  </si>
  <si>
    <t>한마음지원금</t>
  </si>
  <si>
    <t>성모영보장학회</t>
  </si>
  <si>
    <t>해뜨락어린이집</t>
  </si>
  <si>
    <t>자부담이월금</t>
  </si>
  <si>
    <t>5) 잡지출</t>
  </si>
  <si>
    <t>예금이자수입</t>
  </si>
  <si>
    <t>다향공동생활</t>
  </si>
  <si>
    <t>산재보험</t>
  </si>
  <si>
    <t>지정후원예비비</t>
  </si>
  <si>
    <t>공공요금</t>
  </si>
  <si>
    <t>소모품비</t>
  </si>
  <si>
    <t>장학금지급</t>
  </si>
  <si>
    <t>6) 상환금</t>
  </si>
  <si>
    <t>전문가 자문비</t>
  </si>
  <si>
    <t>모금관리</t>
  </si>
  <si>
    <t>천호동성당데이</t>
  </si>
  <si>
    <t>2) 사업수입</t>
  </si>
  <si>
    <t>말가리다장학회</t>
  </si>
  <si>
    <t>동작종합복지관</t>
  </si>
  <si>
    <t>한빛어린이집</t>
  </si>
  <si>
    <t>유락종합복지관</t>
  </si>
  <si>
    <t>금전출납</t>
  </si>
  <si>
    <t>보조금수입</t>
  </si>
  <si>
    <t>교육사업수입</t>
  </si>
  <si>
    <t>후원자관리</t>
  </si>
  <si>
    <t>지로후원</t>
  </si>
  <si>
    <t>송화어린이집</t>
  </si>
  <si>
    <t>홍보출판</t>
  </si>
  <si>
    <t>시설장비유지비</t>
  </si>
  <si>
    <t>구파발성당데이</t>
  </si>
  <si>
    <t>교육자문위원회</t>
  </si>
  <si>
    <t>차량유류대</t>
  </si>
  <si>
    <t>상계동성당데이</t>
  </si>
  <si>
    <t>기타재산수입</t>
  </si>
  <si>
    <t>고용보험</t>
  </si>
  <si>
    <t>퇴직연금</t>
  </si>
  <si>
    <t>기타보조금수입</t>
  </si>
  <si>
    <t>금천노인복지관</t>
  </si>
  <si>
    <t>고덕양로원</t>
  </si>
  <si>
    <t>소라네공동생활</t>
  </si>
  <si>
    <t>건강보험</t>
  </si>
  <si>
    <t>자기계발비</t>
  </si>
  <si>
    <t>요양보험</t>
  </si>
  <si>
    <t>우편물발송비</t>
  </si>
  <si>
    <t>임대수입</t>
  </si>
  <si>
    <t>한빛종합복지관</t>
  </si>
  <si>
    <t>3) 사업비</t>
  </si>
  <si>
    <t>햇빛자리</t>
  </si>
  <si>
    <t>지역사회모금</t>
  </si>
  <si>
    <t>4) 전입금</t>
  </si>
  <si>
    <t>고척동성당데이</t>
  </si>
  <si>
    <t>1) 사무비</t>
  </si>
  <si>
    <t>재가특별지원</t>
  </si>
  <si>
    <t>정기업무점검</t>
  </si>
  <si>
    <t>후원자통합관리</t>
  </si>
  <si>
    <t>공모지원사업</t>
  </si>
  <si>
    <t>행운동성당데이</t>
  </si>
  <si>
    <t>한가족장학회</t>
  </si>
  <si>
    <t>3) 보조금</t>
  </si>
  <si>
    <t>2.  세 출</t>
  </si>
  <si>
    <t>누림학교</t>
  </si>
  <si>
    <t>계좌입금 후원</t>
  </si>
  <si>
    <t>등록단체지원금</t>
  </si>
  <si>
    <t>6) 이월금</t>
  </si>
  <si>
    <t>연구사업</t>
  </si>
  <si>
    <t>중곡종합복지관</t>
  </si>
  <si>
    <t>본당사회</t>
  </si>
  <si>
    <t>벗들의집</t>
  </si>
  <si>
    <t>혜화동데이케어</t>
  </si>
  <si>
    <t>본당방문모금</t>
  </si>
  <si>
    <t>인식개선사업</t>
  </si>
  <si>
    <t>신당동성당데이</t>
  </si>
  <si>
    <t>갈현동성당데이</t>
  </si>
  <si>
    <t>한국카리타스</t>
  </si>
  <si>
    <t>사회복지시설</t>
  </si>
  <si>
    <t>루치아공동생활</t>
  </si>
  <si>
    <t>장학사업</t>
  </si>
  <si>
    <t>출장 여비</t>
  </si>
  <si>
    <t>성과공유회</t>
  </si>
  <si>
    <t>금호동성당데이</t>
  </si>
  <si>
    <t>우리집공동체</t>
  </si>
  <si>
    <t>물품후원탁송료</t>
  </si>
  <si>
    <t>우리들의공부방</t>
  </si>
  <si>
    <t>일반모금</t>
  </si>
  <si>
    <t>운영사업</t>
  </si>
  <si>
    <t>재산매각수입</t>
  </si>
  <si>
    <t>차년도이월금</t>
  </si>
  <si>
    <t>업무점검</t>
  </si>
  <si>
    <t>사랑손주간보호</t>
  </si>
  <si>
    <t>예비비
및기타</t>
  </si>
  <si>
    <t>기말수당</t>
  </si>
  <si>
    <t>지원사업</t>
  </si>
  <si>
    <t>대외협력
사업</t>
  </si>
  <si>
    <t>홈페이지 관리</t>
  </si>
  <si>
    <t>사업수입</t>
  </si>
  <si>
    <t>종합부동산세</t>
  </si>
  <si>
    <t>CMS관리비</t>
  </si>
  <si>
    <t>직원변동</t>
  </si>
  <si>
    <t>상계장애인주간</t>
  </si>
  <si>
    <t>신당종합복지관</t>
  </si>
  <si>
    <t>상계종합복지관</t>
  </si>
  <si>
    <t>기타운영비</t>
  </si>
  <si>
    <t>연희네공동생활</t>
  </si>
  <si>
    <t>활동가교육</t>
  </si>
  <si>
    <t>공모사업지원금</t>
  </si>
  <si>
    <t>법인세환급금</t>
  </si>
  <si>
    <t>비둘기주간보호</t>
  </si>
  <si>
    <t>서리풀주간보호</t>
  </si>
  <si>
    <t>기타후생경비</t>
  </si>
  <si>
    <t>성지보호작업장</t>
  </si>
  <si>
    <t>및 기타</t>
  </si>
  <si>
    <t>고액후원자관리</t>
  </si>
  <si>
    <t>성가정입양원</t>
  </si>
  <si>
    <t>홍보사업</t>
  </si>
  <si>
    <t>비율(%)</t>
  </si>
  <si>
    <t>다사랑공동생활</t>
  </si>
  <si>
    <t>방배어린이집</t>
  </si>
  <si>
    <t>1.  세 입</t>
  </si>
  <si>
    <t>신망애의집</t>
  </si>
  <si>
    <t>직책보조비</t>
  </si>
  <si>
    <t xml:space="preserve">제1조 </t>
  </si>
  <si>
    <t>시설전출금</t>
  </si>
  <si>
    <t>출판사업</t>
  </si>
  <si>
    <t>재산수입</t>
  </si>
  <si>
    <t>기타지원금</t>
  </si>
  <si>
    <t>복지사업</t>
  </si>
  <si>
    <t>기타추진비</t>
  </si>
  <si>
    <t>디딤자리</t>
  </si>
  <si>
    <t>7) 잡수입</t>
  </si>
  <si>
    <t>본당지원금</t>
  </si>
  <si>
    <t>차량유지비</t>
  </si>
  <si>
    <t>인터넷사용료</t>
  </si>
  <si>
    <t>기관운영비</t>
  </si>
  <si>
    <t>본당모금사업</t>
  </si>
  <si>
    <t>사랑의집</t>
  </si>
  <si>
    <t>교육사업</t>
  </si>
  <si>
    <t>세실리아장학금</t>
  </si>
  <si>
    <t>소  계</t>
  </si>
  <si>
    <t>보호사업</t>
  </si>
  <si>
    <t>지로모금사업비</t>
  </si>
  <si>
    <t>혼배기부사업비</t>
  </si>
  <si>
    <t>자산취득비</t>
  </si>
  <si>
    <t>이사회 회의비</t>
  </si>
  <si>
    <t>장학금 지급</t>
  </si>
  <si>
    <t>지역사회</t>
  </si>
  <si>
    <t>선교200주년</t>
  </si>
  <si>
    <t>사업평가회</t>
  </si>
  <si>
    <t>총  계</t>
  </si>
  <si>
    <t>제세공과금</t>
  </si>
  <si>
    <t>교구지원금</t>
  </si>
  <si>
    <t>기타잡수입</t>
  </si>
  <si>
    <t>모금사업</t>
  </si>
  <si>
    <t>1) 재산수입</t>
  </si>
  <si>
    <t>증감(B-A)</t>
  </si>
  <si>
    <t>교구보조금</t>
  </si>
  <si>
    <t>명일동성당지원금(성가정노인복지관지원)</t>
  </si>
  <si>
    <t>2. 세입의 주요 재원은 다음과 같다.</t>
  </si>
  <si>
    <t>사무실 및 교육실 임차료</t>
  </si>
  <si>
    <t>선교200주년장학금 지정후원</t>
  </si>
  <si>
    <t>장학금지급(1~12월)</t>
  </si>
  <si>
    <t>성모영보장학사업 지정후원</t>
  </si>
  <si>
    <t>자동차세 및 자동차보험료</t>
  </si>
  <si>
    <t>직원교육 및 연수(내외부)</t>
  </si>
  <si>
    <t>말가리다장학기금 이자수입</t>
  </si>
  <si>
    <t>다과구입 등 기타회의비</t>
  </si>
  <si>
    <t>요안나장학기금 이자수입</t>
  </si>
  <si>
    <t xml:space="preserve">본당사회복지자문위원회 </t>
  </si>
  <si>
    <t>사업계획서, 보고서 발간</t>
  </si>
  <si>
    <t>전자지급결제대행 수수료</t>
  </si>
  <si>
    <t>등기,평가, 중개수수료 등</t>
  </si>
  <si>
    <t xml:space="preserve"> - 점검단교육비및 평가회비</t>
  </si>
  <si>
    <t>동자동 임대수입(4층)</t>
  </si>
  <si>
    <t>본당 자원봉사 
관리및 운영</t>
  </si>
  <si>
    <t>특별수당(부활,휴가,성탄)</t>
  </si>
  <si>
    <t>통신사 기지국 임대수입</t>
  </si>
  <si>
    <t>사회복지사목 시범본당 운영</t>
  </si>
  <si>
    <t>혼배기부 홍보지 제작비</t>
  </si>
  <si>
    <t>사회복지회 사제 급여 지원금</t>
  </si>
  <si>
    <t>성모영보장학기금  이자수입</t>
  </si>
  <si>
    <t>홍보대사 활동 및 관리</t>
  </si>
  <si>
    <t>통합네트워크시스템 유지비</t>
  </si>
  <si>
    <t>요안나장학사업 지정후원</t>
  </si>
  <si>
    <t>본당사회복지 공모지원사업</t>
  </si>
  <si>
    <t>기타재산수입 및 배당수입</t>
  </si>
  <si>
    <t>서울대교구성당지정후원금</t>
  </si>
  <si>
    <t>재산세 및 재산관련 보험</t>
  </si>
  <si>
    <t>희망의밥(바보 개인지정기탁)</t>
  </si>
  <si>
    <t>사순대림 저금통(본당)</t>
  </si>
  <si>
    <t>기타관리비(신청서 제작 등)</t>
  </si>
  <si>
    <t>예다움보듬이나눔이어린이집</t>
  </si>
  <si>
    <t>취약계층 (긴급)지원사업</t>
  </si>
  <si>
    <t>기쁜우리월드소송관련비 지원</t>
  </si>
  <si>
    <t>법인 안전보건비용</t>
    <phoneticPr fontId="6" type="noConversion"/>
  </si>
  <si>
    <t>종사자
교육비</t>
    <phoneticPr fontId="6" type="noConversion"/>
  </si>
  <si>
    <t>특별과정</t>
    <phoneticPr fontId="6" type="noConversion"/>
  </si>
  <si>
    <t>시설 안전보건예산</t>
    <phoneticPr fontId="6" type="noConversion"/>
  </si>
  <si>
    <t>원</t>
    <phoneticPr fontId="6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</si>
  <si>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</si>
  <si>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</si>
  <si>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시설전출금</t>
    <phoneticPr fontId="6" type="noConversion"/>
  </si>
  <si>
    <t>성모어린이집</t>
    <phoneticPr fontId="6" type="noConversion"/>
  </si>
  <si>
    <t>회</t>
    <phoneticPr fontId="6" type="noConversion"/>
  </si>
  <si>
    <t>원</t>
    <phoneticPr fontId="6" type="noConversion"/>
  </si>
  <si>
    <t>사순절 저금통 모금</t>
    <phoneticPr fontId="6" type="noConversion"/>
  </si>
  <si>
    <t>대림절 저금통 모금</t>
    <phoneticPr fontId="6" type="noConversion"/>
  </si>
  <si>
    <t>사순절/대림절 저금통 수거 출장비</t>
    <phoneticPr fontId="6" type="noConversion"/>
  </si>
  <si>
    <t>직원 경조사비</t>
    <phoneticPr fontId="6" type="noConversion"/>
  </si>
  <si>
    <t>장기근속포상금</t>
    <phoneticPr fontId="6" type="noConversion"/>
  </si>
  <si>
    <t>기타후생비(상해보험, 치료비 등)</t>
    <phoneticPr fontId="6" type="noConversion"/>
  </si>
  <si>
    <t>회</t>
    <phoneticPr fontId="6" type="noConversion"/>
  </si>
  <si>
    <t>신년인사회 등 행사비</t>
    <phoneticPr fontId="6" type="noConversion"/>
  </si>
  <si>
    <t>곳</t>
    <phoneticPr fontId="6" type="noConversion"/>
  </si>
  <si>
    <t>월</t>
    <phoneticPr fontId="6" type="noConversion"/>
  </si>
  <si>
    <t>.</t>
    <phoneticPr fontId="6" type="noConversion"/>
  </si>
  <si>
    <t>김베드로장학기금 이자</t>
    <phoneticPr fontId="6" type="noConversion"/>
  </si>
  <si>
    <t>번동건물 임대료</t>
    <phoneticPr fontId="6" type="noConversion"/>
  </si>
  <si>
    <t>대상별 지정후원등</t>
    <phoneticPr fontId="6" type="noConversion"/>
  </si>
  <si>
    <t>번동성당 사회복지사업비 지원</t>
    <phoneticPr fontId="6" type="noConversion"/>
  </si>
  <si>
    <t xml:space="preserve">제3조 </t>
    <phoneticPr fontId="6" type="noConversion"/>
  </si>
  <si>
    <t xml:space="preserve">직영수탁시설장 근조기운영 </t>
    <phoneticPr fontId="6" type="noConversion"/>
  </si>
  <si>
    <t>사업비</t>
    <phoneticPr fontId="6" type="noConversion"/>
  </si>
  <si>
    <t>전출금</t>
    <phoneticPr fontId="6" type="noConversion"/>
  </si>
  <si>
    <t>직책보조비</t>
    <phoneticPr fontId="6" type="noConversion"/>
  </si>
  <si>
    <t>대부료 등</t>
    <phoneticPr fontId="6" type="noConversion"/>
  </si>
  <si>
    <t>사순절/대림절 모금 간담회</t>
    <phoneticPr fontId="6" type="noConversion"/>
  </si>
  <si>
    <t>대</t>
    <phoneticPr fontId="6" type="noConversion"/>
  </si>
  <si>
    <t>온라인모금(아름인,자동차)</t>
    <phoneticPr fontId="6" type="noConversion"/>
  </si>
  <si>
    <t>서초주간이용센터</t>
    <phoneticPr fontId="6" type="noConversion"/>
  </si>
  <si>
    <t>신규</t>
    <phoneticPr fontId="6" type="noConversion"/>
  </si>
  <si>
    <t>월</t>
    <phoneticPr fontId="6" type="noConversion"/>
  </si>
  <si>
    <t>회</t>
    <phoneticPr fontId="6" type="noConversion"/>
  </si>
  <si>
    <t>2024년 예산 총칙</t>
    <phoneticPr fontId="6" type="noConversion"/>
  </si>
  <si>
    <t>2023년 법인세 등 환급</t>
    <phoneticPr fontId="6" type="noConversion"/>
  </si>
  <si>
    <t>조정수당(수석 및 계약직)</t>
    <phoneticPr fontId="6" type="noConversion"/>
  </si>
  <si>
    <t>서복연 등</t>
    <phoneticPr fontId="6" type="noConversion"/>
  </si>
  <si>
    <t>노키즈존동화책 배송료 등</t>
    <phoneticPr fontId="6" type="noConversion"/>
  </si>
  <si>
    <t>인쇄물 등 제작</t>
    <phoneticPr fontId="6" type="noConversion"/>
  </si>
  <si>
    <t>컨텐츠 제작 플랫폼 이용</t>
    <phoneticPr fontId="6" type="noConversion"/>
  </si>
  <si>
    <t>홍보 컨텐츠 제작 등</t>
    <phoneticPr fontId="6" type="noConversion"/>
  </si>
  <si>
    <t>홍보물품 제작</t>
    <phoneticPr fontId="6" type="noConversion"/>
  </si>
  <si>
    <t>모금 캠페인</t>
    <phoneticPr fontId="6" type="noConversion"/>
  </si>
  <si>
    <t>젬마장학금</t>
    <phoneticPr fontId="6" type="noConversion"/>
  </si>
  <si>
    <t>젬마장학금 지정후원</t>
    <phoneticPr fontId="6" type="noConversion"/>
  </si>
  <si>
    <t>특별과정(가톨릭에코연대)</t>
    <phoneticPr fontId="6" type="noConversion"/>
  </si>
  <si>
    <t>카리타스정체성</t>
    <phoneticPr fontId="6" type="noConversion"/>
  </si>
  <si>
    <t>시설장교육</t>
    <phoneticPr fontId="6" type="noConversion"/>
  </si>
  <si>
    <t>연수 및 피정</t>
    <phoneticPr fontId="6" type="noConversion"/>
  </si>
  <si>
    <t>연수(피정)</t>
    <phoneticPr fontId="6" type="noConversion"/>
  </si>
  <si>
    <t>명</t>
    <phoneticPr fontId="6" type="noConversion"/>
  </si>
  <si>
    <t>시설</t>
    <phoneticPr fontId="6" type="noConversion"/>
  </si>
  <si>
    <t>서울가톨릭사회복지회 2024년 제1차 추가경정예산  세입·세출 예산</t>
    <phoneticPr fontId="6" type="noConversion"/>
  </si>
  <si>
    <t>2024년 
예산(A)</t>
    <phoneticPr fontId="6" type="noConversion"/>
  </si>
  <si>
    <t>2024년
1차 추경(B)</t>
    <phoneticPr fontId="6" type="noConversion"/>
  </si>
  <si>
    <t>자선주일 2차 헌금</t>
    <phoneticPr fontId="6" type="noConversion"/>
  </si>
  <si>
    <t>성지주일 2차헌금</t>
    <phoneticPr fontId="6" type="noConversion"/>
  </si>
  <si>
    <t>2024년
예산(A)</t>
    <phoneticPr fontId="6" type="noConversion"/>
  </si>
  <si>
    <t>2024년
1차추경(B)</t>
    <phoneticPr fontId="6" type="noConversion"/>
  </si>
  <si>
    <t>협의회 지원</t>
    <phoneticPr fontId="6" type="noConversion"/>
  </si>
  <si>
    <t xml:space="preserve">  - 종합복지협의회 지원</t>
    <phoneticPr fontId="6" type="noConversion"/>
  </si>
  <si>
    <t xml:space="preserve">  - 노인복지협의회 지원</t>
    <phoneticPr fontId="6" type="noConversion"/>
  </si>
  <si>
    <t xml:space="preserve">  - 여성복지협의회 지원</t>
    <phoneticPr fontId="6" type="noConversion"/>
  </si>
  <si>
    <t>공모지원사업 협약식</t>
    <phoneticPr fontId="6" type="noConversion"/>
  </si>
  <si>
    <t>회</t>
    <phoneticPr fontId="6" type="noConversion"/>
  </si>
  <si>
    <t>원</t>
    <phoneticPr fontId="6" type="noConversion"/>
  </si>
  <si>
    <t>=</t>
    <phoneticPr fontId="6" type="noConversion"/>
  </si>
  <si>
    <t>장기요양기관 연수 등</t>
    <phoneticPr fontId="6" type="noConversion"/>
  </si>
  <si>
    <t xml:space="preserve">  - 데이케어센터협의회 지원</t>
    <phoneticPr fontId="6" type="noConversion"/>
  </si>
  <si>
    <t xml:space="preserve">  - 장애인복지시설협의회 지원</t>
    <phoneticPr fontId="6" type="noConversion"/>
  </si>
  <si>
    <t>홍보 동영상 제작</t>
    <phoneticPr fontId="6" type="noConversion"/>
  </si>
  <si>
    <t>회</t>
    <phoneticPr fontId="6" type="noConversion"/>
  </si>
  <si>
    <t>여성폭력인식개선</t>
    <phoneticPr fontId="6" type="noConversion"/>
  </si>
  <si>
    <t>장학금 지급</t>
    <phoneticPr fontId="6" type="noConversion"/>
  </si>
  <si>
    <t>나자로의집공사 지원(바보)</t>
    <phoneticPr fontId="6" type="noConversion"/>
  </si>
  <si>
    <t>직원 격려금(축일 및 명절)</t>
    <phoneticPr fontId="6" type="noConversion"/>
  </si>
  <si>
    <t>명</t>
    <phoneticPr fontId="6" type="noConversion"/>
  </si>
  <si>
    <t>복사기, 공기청정기 등 임대수수료</t>
    <phoneticPr fontId="6" type="noConversion"/>
  </si>
  <si>
    <t xml:space="preserve">2023년한마음지원금 잔액반환 </t>
    <phoneticPr fontId="6" type="noConversion"/>
  </si>
  <si>
    <t>사업비</t>
    <phoneticPr fontId="6" type="noConversion"/>
  </si>
  <si>
    <t>시설 지정기탁지원사업</t>
    <phoneticPr fontId="6" type="noConversion"/>
  </si>
  <si>
    <t>노후시설 환경개선사업비 지원</t>
    <phoneticPr fontId="6" type="noConversion"/>
  </si>
  <si>
    <t>곳</t>
    <phoneticPr fontId="6" type="noConversion"/>
  </si>
  <si>
    <t>사업회의(관부장연수)</t>
    <phoneticPr fontId="6" type="noConversion"/>
  </si>
  <si>
    <t>회</t>
    <phoneticPr fontId="6" type="noConversion"/>
  </si>
  <si>
    <t>서울주보 '사랑의손길' 지원사업</t>
    <phoneticPr fontId="6" type="noConversion"/>
  </si>
  <si>
    <t>시설비</t>
    <phoneticPr fontId="6" type="noConversion"/>
  </si>
  <si>
    <t>데이케어센터 차량지원사업</t>
    <phoneticPr fontId="6" type="noConversion"/>
  </si>
  <si>
    <t>시설</t>
    <phoneticPr fontId="6" type="noConversion"/>
  </si>
  <si>
    <r>
      <t>2024년 예산 대비 19.5</t>
    </r>
    <r>
      <rPr>
        <sz val="12"/>
        <color rgb="FF00B0F0"/>
        <rFont val="맑은 고딕"/>
        <family val="3"/>
        <charset val="129"/>
      </rPr>
      <t xml:space="preserve">% </t>
    </r>
    <r>
      <rPr>
        <sz val="12"/>
        <rFont val="맑은 고딕"/>
        <family val="3"/>
        <charset val="129"/>
      </rPr>
      <t xml:space="preserve"> 증가하였다.</t>
    </r>
    <phoneticPr fontId="6" type="noConversion"/>
  </si>
  <si>
    <t>사회복지법인 서울가톨릭사회복지회의  2024년  제1차 추가경저예산 세입 · 세출예산액은 각각11,019,114천원이며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</si>
</sst>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78" formatCode="#,##0_ "/>
    <numFmt numFmtId="179" formatCode="#,##0.0_ "/>
    <numFmt numFmtId="180" formatCode="#,##0.0"/>
    <numFmt numFmtId="183" formatCode="0.000%"/>
    <numFmt numFmtId="184" formatCode="0.0%"/>
    <numFmt numFmtId="185" formatCode="0_);[Red]\(0\)"/>
  </numFmts>
  <fonts count="24" x14ac:knownFonts="1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4"/>
      <name val="맑은 고딕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  <font>
      <b/>
      <sz val="10"/>
      <name val="굴림체"/>
      <family val="3"/>
      <charset val="129"/>
    </font>
    <font>
      <sz val="12"/>
      <color rgb="FF00B0F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theme="0" tint="-0.1499984740745262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/>
      <diagonal/>
    </border>
    <border>
      <left style="thin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/>
      <bottom/>
      <diagonal/>
    </border>
    <border>
      <left style="thin">
        <color indexed="64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medium">
        <color indexed="64"/>
      </right>
      <top/>
      <bottom style="thin">
        <color theme="0" tint="-0.14999847407452621"/>
      </bottom>
      <diagonal/>
    </border>
  </borders>
  <cellStyleXfs count="7">
    <xf numFmtId="0" fontId="0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0" fontId="1" fillId="0" borderId="0"/>
    <xf numFmtId="0" fontId="5" fillId="0" borderId="0">
      <alignment vertical="center"/>
    </xf>
  </cellStyleXfs>
  <cellXfs count="56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41" fontId="8" fillId="0" borderId="0" xfId="2" applyFont="1">
      <alignment vertical="center"/>
    </xf>
    <xf numFmtId="0" fontId="14" fillId="0" borderId="0" xfId="0" applyFont="1" applyAlignment="1">
      <alignment horizontal="center" vertical="center"/>
    </xf>
    <xf numFmtId="3" fontId="14" fillId="0" borderId="0" xfId="2" applyNumberFormat="1" applyFont="1" applyAlignment="1">
      <alignment horizontal="right" vertical="center"/>
    </xf>
    <xf numFmtId="180" fontId="14" fillId="0" borderId="0" xfId="0" applyNumberFormat="1" applyFont="1" applyAlignment="1">
      <alignment horizontal="right" vertical="center"/>
    </xf>
    <xf numFmtId="3" fontId="15" fillId="0" borderId="5" xfId="2" applyNumberFormat="1" applyFont="1" applyBorder="1" applyAlignment="1">
      <alignment horizontal="center" vertical="center"/>
    </xf>
    <xf numFmtId="180" fontId="15" fillId="0" borderId="5" xfId="2" applyNumberFormat="1" applyFont="1" applyBorder="1" applyAlignment="1">
      <alignment horizontal="center" vertical="center"/>
    </xf>
    <xf numFmtId="41" fontId="15" fillId="0" borderId="29" xfId="2" applyFont="1" applyBorder="1" applyAlignment="1">
      <alignment horizontal="center" vertical="center"/>
    </xf>
    <xf numFmtId="3" fontId="15" fillId="0" borderId="29" xfId="2" applyNumberFormat="1" applyFont="1" applyBorder="1" applyAlignment="1">
      <alignment horizontal="right" vertical="center"/>
    </xf>
    <xf numFmtId="180" fontId="15" fillId="0" borderId="29" xfId="2" applyNumberFormat="1" applyFont="1" applyBorder="1" applyAlignment="1">
      <alignment horizontal="right" vertical="center"/>
    </xf>
    <xf numFmtId="0" fontId="11" fillId="0" borderId="30" xfId="0" applyFont="1" applyBorder="1">
      <alignment vertical="center"/>
    </xf>
    <xf numFmtId="0" fontId="11" fillId="0" borderId="30" xfId="0" applyFont="1" applyBorder="1" applyAlignment="1">
      <alignment horizontal="center" vertical="center"/>
    </xf>
    <xf numFmtId="0" fontId="16" fillId="0" borderId="31" xfId="0" applyFont="1" applyBorder="1">
      <alignment vertical="center"/>
    </xf>
    <xf numFmtId="0" fontId="17" fillId="0" borderId="2" xfId="0" applyFont="1" applyBorder="1" applyAlignment="1">
      <alignment horizontal="center" vertical="center"/>
    </xf>
    <xf numFmtId="41" fontId="17" fillId="0" borderId="4" xfId="2" applyFont="1" applyBorder="1" applyAlignment="1">
      <alignment horizontal="center" vertical="center"/>
    </xf>
    <xf numFmtId="41" fontId="17" fillId="0" borderId="32" xfId="2" applyFont="1" applyBorder="1" applyAlignment="1">
      <alignment horizontal="center" vertical="center"/>
    </xf>
    <xf numFmtId="3" fontId="17" fillId="0" borderId="17" xfId="2" applyNumberFormat="1" applyFont="1" applyBorder="1" applyAlignment="1">
      <alignment horizontal="right" vertical="center"/>
    </xf>
    <xf numFmtId="180" fontId="17" fillId="0" borderId="17" xfId="2" applyNumberFormat="1" applyFont="1" applyBorder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41" fontId="16" fillId="0" borderId="0" xfId="0" applyNumberFormat="1" applyFont="1">
      <alignment vertical="center"/>
    </xf>
    <xf numFmtId="0" fontId="16" fillId="0" borderId="25" xfId="0" applyFont="1" applyBorder="1">
      <alignment vertical="center"/>
    </xf>
    <xf numFmtId="0" fontId="7" fillId="0" borderId="0" xfId="0" applyFont="1">
      <alignment vertical="center"/>
    </xf>
    <xf numFmtId="41" fontId="7" fillId="0" borderId="0" xfId="2" applyFont="1">
      <alignment vertical="center"/>
    </xf>
    <xf numFmtId="0" fontId="17" fillId="0" borderId="9" xfId="0" applyFont="1" applyBorder="1" applyAlignment="1">
      <alignment horizontal="center" vertical="center" shrinkToFit="1"/>
    </xf>
    <xf numFmtId="3" fontId="8" fillId="0" borderId="8" xfId="2" applyNumberFormat="1" applyFont="1" applyBorder="1" applyAlignment="1">
      <alignment horizontal="right" vertical="center"/>
    </xf>
    <xf numFmtId="0" fontId="11" fillId="0" borderId="26" xfId="0" applyFont="1" applyBorder="1">
      <alignment vertical="center"/>
    </xf>
    <xf numFmtId="0" fontId="11" fillId="0" borderId="26" xfId="0" applyFont="1" applyBorder="1" applyAlignment="1">
      <alignment horizontal="center" vertical="center"/>
    </xf>
    <xf numFmtId="41" fontId="7" fillId="0" borderId="26" xfId="0" applyNumberFormat="1" applyFont="1" applyBorder="1">
      <alignment vertical="center"/>
    </xf>
    <xf numFmtId="0" fontId="7" fillId="0" borderId="27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left" vertical="center"/>
    </xf>
    <xf numFmtId="41" fontId="7" fillId="0" borderId="26" xfId="2" applyFont="1" applyBorder="1">
      <alignment vertical="center"/>
    </xf>
    <xf numFmtId="0" fontId="7" fillId="0" borderId="35" xfId="0" applyFont="1" applyBorder="1" applyAlignment="1">
      <alignment horizontal="left" vertical="center" shrinkToFit="1"/>
    </xf>
    <xf numFmtId="41" fontId="7" fillId="0" borderId="0" xfId="4" applyFont="1">
      <alignment vertical="center"/>
    </xf>
    <xf numFmtId="0" fontId="18" fillId="0" borderId="0" xfId="0" applyFont="1" applyAlignment="1">
      <alignment horizontal="center" vertical="center"/>
    </xf>
    <xf numFmtId="0" fontId="7" fillId="0" borderId="25" xfId="0" applyFont="1" applyBorder="1">
      <alignment vertical="center"/>
    </xf>
    <xf numFmtId="0" fontId="7" fillId="0" borderId="35" xfId="0" applyFont="1" applyBorder="1" applyAlignment="1">
      <alignment horizontal="left" vertical="center"/>
    </xf>
    <xf numFmtId="41" fontId="7" fillId="0" borderId="28" xfId="2" applyFont="1" applyBorder="1">
      <alignment vertical="center"/>
    </xf>
    <xf numFmtId="0" fontId="18" fillId="0" borderId="26" xfId="0" applyFont="1" applyBorder="1" applyAlignment="1">
      <alignment horizontal="center" vertical="center"/>
    </xf>
    <xf numFmtId="41" fontId="7" fillId="0" borderId="26" xfId="4" applyFont="1" applyBorder="1">
      <alignment vertical="center"/>
    </xf>
    <xf numFmtId="0" fontId="7" fillId="0" borderId="0" xfId="0" quotePrefix="1" applyFont="1" applyAlignment="1">
      <alignment horizontal="center" vertical="center"/>
    </xf>
    <xf numFmtId="0" fontId="17" fillId="0" borderId="14" xfId="0" applyFont="1" applyBorder="1" applyAlignment="1">
      <alignment horizontal="center" vertical="center" shrinkToFit="1"/>
    </xf>
    <xf numFmtId="41" fontId="17" fillId="0" borderId="8" xfId="2" applyFont="1" applyBorder="1" applyAlignment="1">
      <alignment horizontal="center" vertical="center"/>
    </xf>
    <xf numFmtId="41" fontId="17" fillId="0" borderId="37" xfId="2" applyFont="1" applyBorder="1" applyAlignment="1">
      <alignment horizontal="center" vertical="center"/>
    </xf>
    <xf numFmtId="3" fontId="17" fillId="0" borderId="8" xfId="2" applyNumberFormat="1" applyFont="1" applyBorder="1" applyAlignment="1">
      <alignment horizontal="right" vertical="center"/>
    </xf>
    <xf numFmtId="180" fontId="17" fillId="0" borderId="8" xfId="2" applyNumberFormat="1" applyFont="1" applyBorder="1" applyAlignment="1">
      <alignment horizontal="right" vertical="center"/>
    </xf>
    <xf numFmtId="0" fontId="7" fillId="0" borderId="38" xfId="0" applyFont="1" applyBorder="1">
      <alignment vertical="center"/>
    </xf>
    <xf numFmtId="41" fontId="16" fillId="0" borderId="38" xfId="0" applyNumberFormat="1" applyFont="1" applyBorder="1">
      <alignment vertical="center"/>
    </xf>
    <xf numFmtId="0" fontId="16" fillId="0" borderId="22" xfId="0" applyFont="1" applyBorder="1">
      <alignment vertical="center"/>
    </xf>
    <xf numFmtId="41" fontId="7" fillId="0" borderId="0" xfId="0" applyNumberFormat="1" applyFont="1">
      <alignment vertical="center"/>
    </xf>
    <xf numFmtId="0" fontId="7" fillId="2" borderId="0" xfId="0" applyFont="1" applyFill="1">
      <alignment vertical="center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center" shrinkToFit="1"/>
    </xf>
    <xf numFmtId="41" fontId="7" fillId="0" borderId="28" xfId="4" applyFont="1" applyBorder="1">
      <alignment vertical="center"/>
    </xf>
    <xf numFmtId="0" fontId="18" fillId="0" borderId="28" xfId="0" applyFont="1" applyBorder="1" applyAlignment="1">
      <alignment horizontal="center" vertical="center"/>
    </xf>
    <xf numFmtId="0" fontId="7" fillId="0" borderId="28" xfId="0" quotePrefix="1" applyFont="1" applyBorder="1" applyAlignment="1">
      <alignment horizontal="center" vertical="center"/>
    </xf>
    <xf numFmtId="0" fontId="7" fillId="0" borderId="18" xfId="0" applyFont="1" applyBorder="1">
      <alignment vertical="center"/>
    </xf>
    <xf numFmtId="178" fontId="17" fillId="0" borderId="37" xfId="2" applyNumberFormat="1" applyFont="1" applyBorder="1" applyAlignment="1">
      <alignment horizontal="right" vertical="center"/>
    </xf>
    <xf numFmtId="178" fontId="17" fillId="0" borderId="8" xfId="2" applyNumberFormat="1" applyFont="1" applyBorder="1" applyAlignment="1">
      <alignment horizontal="right" vertical="center"/>
    </xf>
    <xf numFmtId="0" fontId="16" fillId="0" borderId="38" xfId="0" applyFont="1" applyBorder="1">
      <alignment vertical="center"/>
    </xf>
    <xf numFmtId="0" fontId="16" fillId="0" borderId="38" xfId="0" applyFont="1" applyBorder="1" applyAlignment="1">
      <alignment horizontal="center" vertical="center"/>
    </xf>
    <xf numFmtId="41" fontId="8" fillId="0" borderId="8" xfId="2" applyFont="1" applyBorder="1" applyAlignment="1">
      <alignment horizontal="center" vertical="center"/>
    </xf>
    <xf numFmtId="178" fontId="8" fillId="0" borderId="37" xfId="2" applyNumberFormat="1" applyFont="1" applyBorder="1" applyAlignment="1">
      <alignment horizontal="right" vertical="center"/>
    </xf>
    <xf numFmtId="178" fontId="8" fillId="0" borderId="8" xfId="2" applyNumberFormat="1" applyFont="1" applyBorder="1" applyAlignment="1">
      <alignment horizontal="right" vertical="center"/>
    </xf>
    <xf numFmtId="0" fontId="7" fillId="0" borderId="20" xfId="0" applyFont="1" applyBorder="1">
      <alignment vertical="center"/>
    </xf>
    <xf numFmtId="41" fontId="7" fillId="0" borderId="38" xfId="0" applyNumberFormat="1" applyFont="1" applyBorder="1">
      <alignment vertical="center"/>
    </xf>
    <xf numFmtId="0" fontId="7" fillId="0" borderId="22" xfId="0" applyFont="1" applyBorder="1">
      <alignment vertical="center"/>
    </xf>
    <xf numFmtId="0" fontId="7" fillId="0" borderId="35" xfId="0" applyFont="1" applyBorder="1">
      <alignment vertical="center"/>
    </xf>
    <xf numFmtId="0" fontId="17" fillId="0" borderId="14" xfId="0" applyFont="1" applyBorder="1" applyAlignment="1">
      <alignment horizontal="center" vertical="center"/>
    </xf>
    <xf numFmtId="0" fontId="7" fillId="0" borderId="26" xfId="0" applyFont="1" applyBorder="1">
      <alignment vertical="center"/>
    </xf>
    <xf numFmtId="0" fontId="16" fillId="0" borderId="34" xfId="0" applyFont="1" applyBorder="1" applyAlignment="1">
      <alignment horizontal="left" vertical="center"/>
    </xf>
    <xf numFmtId="0" fontId="7" fillId="3" borderId="25" xfId="0" applyFont="1" applyFill="1" applyBorder="1">
      <alignment vertical="center"/>
    </xf>
    <xf numFmtId="3" fontId="7" fillId="0" borderId="0" xfId="0" applyNumberFormat="1" applyFont="1">
      <alignment vertical="center"/>
    </xf>
    <xf numFmtId="0" fontId="8" fillId="0" borderId="12" xfId="0" applyFont="1" applyBorder="1" applyAlignment="1">
      <alignment horizontal="center" vertical="center"/>
    </xf>
    <xf numFmtId="41" fontId="7" fillId="0" borderId="6" xfId="4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7" fillId="0" borderId="61" xfId="0" applyFont="1" applyBorder="1">
      <alignment vertical="center"/>
    </xf>
    <xf numFmtId="0" fontId="7" fillId="0" borderId="39" xfId="0" applyFont="1" applyBorder="1" applyAlignment="1">
      <alignment horizontal="left" vertical="center"/>
    </xf>
    <xf numFmtId="41" fontId="7" fillId="0" borderId="22" xfId="2" applyFont="1" applyBorder="1">
      <alignment vertical="center"/>
    </xf>
    <xf numFmtId="0" fontId="8" fillId="0" borderId="15" xfId="0" applyFont="1" applyBorder="1" applyAlignment="1">
      <alignment horizontal="center" vertical="center"/>
    </xf>
    <xf numFmtId="0" fontId="16" fillId="0" borderId="0" xfId="0" quotePrefix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35" xfId="0" applyFont="1" applyBorder="1" applyAlignment="1">
      <alignment horizontal="left" vertical="center" shrinkToFit="1"/>
    </xf>
    <xf numFmtId="0" fontId="17" fillId="0" borderId="9" xfId="0" applyFont="1" applyBorder="1" applyAlignment="1">
      <alignment horizontal="center" vertical="center"/>
    </xf>
    <xf numFmtId="41" fontId="8" fillId="0" borderId="37" xfId="2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shrinkToFit="1"/>
    </xf>
    <xf numFmtId="41" fontId="8" fillId="0" borderId="9" xfId="2" applyFont="1" applyBorder="1" applyAlignment="1">
      <alignment horizontal="right" vertical="center"/>
    </xf>
    <xf numFmtId="41" fontId="8" fillId="0" borderId="33" xfId="2" applyFont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41" fontId="7" fillId="0" borderId="38" xfId="2" applyFont="1" applyBorder="1">
      <alignment vertical="center"/>
    </xf>
    <xf numFmtId="0" fontId="18" fillId="0" borderId="38" xfId="0" applyFont="1" applyBorder="1" applyAlignment="1">
      <alignment horizontal="center" vertical="center"/>
    </xf>
    <xf numFmtId="0" fontId="7" fillId="0" borderId="38" xfId="0" quotePrefix="1" applyFont="1" applyBorder="1" applyAlignment="1">
      <alignment horizontal="center" vertical="center"/>
    </xf>
    <xf numFmtId="41" fontId="7" fillId="0" borderId="38" xfId="4" applyFont="1" applyBorder="1">
      <alignment vertical="center"/>
    </xf>
    <xf numFmtId="0" fontId="7" fillId="0" borderId="26" xfId="0" quotePrefix="1" applyFont="1" applyBorder="1" applyAlignment="1">
      <alignment horizontal="center" vertical="center"/>
    </xf>
    <xf numFmtId="41" fontId="17" fillId="0" borderId="9" xfId="2" applyFont="1" applyBorder="1" applyAlignment="1">
      <alignment horizontal="center" vertical="center"/>
    </xf>
    <xf numFmtId="41" fontId="16" fillId="0" borderId="26" xfId="4" applyFont="1" applyBorder="1">
      <alignment vertical="center"/>
    </xf>
    <xf numFmtId="0" fontId="16" fillId="0" borderId="27" xfId="0" applyFont="1" applyBorder="1">
      <alignment vertical="center"/>
    </xf>
    <xf numFmtId="0" fontId="11" fillId="0" borderId="20" xfId="0" applyFont="1" applyBorder="1" applyAlignment="1">
      <alignment vertical="center" shrinkToFit="1"/>
    </xf>
    <xf numFmtId="0" fontId="8" fillId="0" borderId="10" xfId="0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41" fontId="8" fillId="0" borderId="0" xfId="2" applyFont="1" applyAlignment="1">
      <alignment horizontal="center" vertical="center"/>
    </xf>
    <xf numFmtId="3" fontId="8" fillId="0" borderId="0" xfId="2" applyNumberFormat="1" applyFont="1" applyAlignment="1">
      <alignment horizontal="right" vertical="center"/>
    </xf>
    <xf numFmtId="180" fontId="8" fillId="0" borderId="0" xfId="0" applyNumberFormat="1" applyFont="1" applyAlignment="1">
      <alignment horizontal="right" vertical="center"/>
    </xf>
    <xf numFmtId="178" fontId="8" fillId="0" borderId="0" xfId="2" applyNumberFormat="1" applyFont="1" applyAlignment="1">
      <alignment horizontal="right" vertical="center"/>
    </xf>
    <xf numFmtId="179" fontId="8" fillId="0" borderId="0" xfId="2" applyNumberFormat="1" applyFont="1">
      <alignment vertical="center"/>
    </xf>
    <xf numFmtId="0" fontId="11" fillId="0" borderId="0" xfId="0" applyFont="1" applyAlignment="1">
      <alignment horizontal="left" vertical="center"/>
    </xf>
    <xf numFmtId="41" fontId="9" fillId="0" borderId="0" xfId="2" applyFont="1">
      <alignment vertical="center"/>
    </xf>
    <xf numFmtId="41" fontId="14" fillId="0" borderId="0" xfId="2" applyFont="1" applyAlignment="1">
      <alignment horizontal="center" vertical="center"/>
    </xf>
    <xf numFmtId="178" fontId="14" fillId="0" borderId="0" xfId="2" applyNumberFormat="1" applyFont="1" applyAlignment="1">
      <alignment horizontal="right" vertical="center"/>
    </xf>
    <xf numFmtId="179" fontId="14" fillId="0" borderId="0" xfId="2" applyNumberFormat="1" applyFont="1">
      <alignment vertical="center"/>
    </xf>
    <xf numFmtId="41" fontId="15" fillId="0" borderId="40" xfId="2" applyFont="1" applyBorder="1" applyAlignment="1">
      <alignment horizontal="center" vertical="center"/>
    </xf>
    <xf numFmtId="179" fontId="15" fillId="0" borderId="40" xfId="2" applyNumberFormat="1" applyFont="1" applyBorder="1" applyAlignment="1">
      <alignment horizontal="center" vertical="center"/>
    </xf>
    <xf numFmtId="41" fontId="15" fillId="0" borderId="41" xfId="2" applyFont="1" applyBorder="1" applyAlignment="1">
      <alignment horizontal="center" vertical="center"/>
    </xf>
    <xf numFmtId="178" fontId="15" fillId="0" borderId="42" xfId="2" applyNumberFormat="1" applyFont="1" applyBorder="1" applyAlignment="1">
      <alignment horizontal="right" vertical="center"/>
    </xf>
    <xf numFmtId="179" fontId="15" fillId="0" borderId="42" xfId="2" applyNumberFormat="1" applyFont="1" applyBorder="1">
      <alignment vertical="center"/>
    </xf>
    <xf numFmtId="0" fontId="11" fillId="0" borderId="43" xfId="0" applyFont="1" applyBorder="1">
      <alignment vertical="center"/>
    </xf>
    <xf numFmtId="0" fontId="11" fillId="0" borderId="44" xfId="0" applyFont="1" applyBorder="1">
      <alignment vertical="center"/>
    </xf>
    <xf numFmtId="41" fontId="16" fillId="0" borderId="44" xfId="2" applyFont="1" applyBorder="1" applyAlignment="1">
      <alignment horizontal="center" vertical="center"/>
    </xf>
    <xf numFmtId="0" fontId="10" fillId="0" borderId="45" xfId="0" applyFont="1" applyBorder="1">
      <alignment vertical="center"/>
    </xf>
    <xf numFmtId="41" fontId="15" fillId="0" borderId="46" xfId="2" applyFont="1" applyBorder="1" applyAlignment="1">
      <alignment horizontal="center" vertical="center"/>
    </xf>
    <xf numFmtId="178" fontId="15" fillId="0" borderId="46" xfId="2" applyNumberFormat="1" applyFont="1" applyBorder="1" applyAlignment="1">
      <alignment horizontal="right" vertical="center"/>
    </xf>
    <xf numFmtId="179" fontId="15" fillId="0" borderId="46" xfId="2" applyNumberFormat="1" applyFont="1" applyBorder="1">
      <alignment vertical="center"/>
    </xf>
    <xf numFmtId="0" fontId="11" fillId="0" borderId="19" xfId="0" applyFont="1" applyBorder="1" applyAlignment="1">
      <alignment horizontal="left" vertical="center"/>
    </xf>
    <xf numFmtId="41" fontId="7" fillId="0" borderId="47" xfId="2" applyFont="1" applyBorder="1">
      <alignment vertical="center"/>
    </xf>
    <xf numFmtId="0" fontId="7" fillId="0" borderId="47" xfId="0" applyFont="1" applyBorder="1">
      <alignment vertical="center"/>
    </xf>
    <xf numFmtId="0" fontId="7" fillId="0" borderId="47" xfId="0" applyFont="1" applyBorder="1" applyAlignment="1">
      <alignment horizontal="center" vertical="center"/>
    </xf>
    <xf numFmtId="41" fontId="16" fillId="0" borderId="47" xfId="2" applyFont="1" applyBorder="1">
      <alignment vertical="center"/>
    </xf>
    <xf numFmtId="0" fontId="16" fillId="0" borderId="48" xfId="0" applyFont="1" applyBorder="1">
      <alignment vertical="center"/>
    </xf>
    <xf numFmtId="41" fontId="8" fillId="0" borderId="2" xfId="2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41" fontId="15" fillId="0" borderId="49" xfId="2" applyFont="1" applyBorder="1" applyAlignment="1">
      <alignment horizontal="center" vertical="center"/>
    </xf>
    <xf numFmtId="178" fontId="15" fillId="0" borderId="49" xfId="2" applyNumberFormat="1" applyFont="1" applyBorder="1" applyAlignment="1">
      <alignment horizontal="right" vertical="center"/>
    </xf>
    <xf numFmtId="179" fontId="15" fillId="0" borderId="49" xfId="2" applyNumberFormat="1" applyFont="1" applyBorder="1">
      <alignment vertical="center"/>
    </xf>
    <xf numFmtId="0" fontId="11" fillId="0" borderId="35" xfId="0" applyFont="1" applyBorder="1" applyAlignment="1">
      <alignment horizontal="left" vertical="center"/>
    </xf>
    <xf numFmtId="41" fontId="20" fillId="4" borderId="50" xfId="2" applyFont="1" applyFill="1" applyBorder="1" applyAlignment="1">
      <alignment horizontal="center" vertical="distributed"/>
    </xf>
    <xf numFmtId="41" fontId="21" fillId="4" borderId="50" xfId="2" applyFont="1" applyFill="1" applyBorder="1" applyAlignment="1">
      <alignment horizontal="center" vertical="distributed"/>
    </xf>
    <xf numFmtId="41" fontId="21" fillId="4" borderId="0" xfId="2" applyFont="1" applyFill="1" applyAlignment="1">
      <alignment horizontal="center" vertical="distributed"/>
    </xf>
    <xf numFmtId="0" fontId="7" fillId="0" borderId="51" xfId="0" applyFont="1" applyBorder="1" applyAlignment="1">
      <alignment horizontal="left" vertical="center"/>
    </xf>
    <xf numFmtId="0" fontId="7" fillId="0" borderId="52" xfId="0" applyFont="1" applyBorder="1" applyAlignment="1">
      <alignment horizontal="left" vertical="center"/>
    </xf>
    <xf numFmtId="0" fontId="7" fillId="0" borderId="28" xfId="0" applyFont="1" applyBorder="1">
      <alignment vertical="center"/>
    </xf>
    <xf numFmtId="0" fontId="7" fillId="0" borderId="16" xfId="0" applyFont="1" applyBorder="1" applyAlignment="1">
      <alignment horizontal="left" vertical="center" shrinkToFit="1"/>
    </xf>
    <xf numFmtId="0" fontId="1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>
      <alignment vertical="center"/>
    </xf>
    <xf numFmtId="0" fontId="16" fillId="0" borderId="26" xfId="0" applyFont="1" applyBorder="1" applyAlignment="1">
      <alignment horizontal="left" vertical="center"/>
    </xf>
    <xf numFmtId="0" fontId="17" fillId="0" borderId="34" xfId="0" applyFont="1" applyBorder="1" applyAlignment="1">
      <alignment horizontal="center" vertical="center"/>
    </xf>
    <xf numFmtId="41" fontId="17" fillId="0" borderId="53" xfId="2" applyFont="1" applyBorder="1" applyAlignment="1">
      <alignment horizontal="center" vertical="center"/>
    </xf>
    <xf numFmtId="178" fontId="17" fillId="0" borderId="53" xfId="2" applyNumberFormat="1" applyFont="1" applyBorder="1" applyAlignment="1">
      <alignment horizontal="right" vertical="center"/>
    </xf>
    <xf numFmtId="179" fontId="17" fillId="0" borderId="53" xfId="2" applyNumberFormat="1" applyFont="1" applyBorder="1">
      <alignment vertical="center"/>
    </xf>
    <xf numFmtId="9" fontId="8" fillId="0" borderId="4" xfId="1" applyFont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16" fillId="0" borderId="51" xfId="0" applyFont="1" applyBorder="1" applyAlignment="1">
      <alignment horizontal="left" vertical="center"/>
    </xf>
    <xf numFmtId="41" fontId="16" fillId="0" borderId="26" xfId="2" applyFont="1" applyBorder="1">
      <alignment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41" fontId="11" fillId="0" borderId="0" xfId="2" applyFont="1">
      <alignment vertical="center"/>
    </xf>
    <xf numFmtId="0" fontId="7" fillId="0" borderId="26" xfId="0" applyFont="1" applyBorder="1" applyAlignment="1">
      <alignment horizontal="left" vertical="center" shrinkToFit="1"/>
    </xf>
    <xf numFmtId="0" fontId="7" fillId="0" borderId="52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7" fillId="0" borderId="51" xfId="0" applyFont="1" applyBorder="1" applyAlignment="1">
      <alignment horizontal="left" vertical="center" shrinkToFit="1"/>
    </xf>
    <xf numFmtId="41" fontId="17" fillId="0" borderId="23" xfId="2" applyFont="1" applyBorder="1" applyAlignment="1">
      <alignment horizontal="center" vertical="center"/>
    </xf>
    <xf numFmtId="41" fontId="17" fillId="0" borderId="54" xfId="2" applyFont="1" applyBorder="1" applyAlignment="1">
      <alignment horizontal="center" vertical="center"/>
    </xf>
    <xf numFmtId="178" fontId="17" fillId="0" borderId="54" xfId="2" applyNumberFormat="1" applyFont="1" applyBorder="1" applyAlignment="1">
      <alignment horizontal="right" vertical="center"/>
    </xf>
    <xf numFmtId="179" fontId="17" fillId="0" borderId="54" xfId="2" applyNumberFormat="1" applyFont="1" applyBorder="1">
      <alignment vertical="center"/>
    </xf>
    <xf numFmtId="0" fontId="7" fillId="0" borderId="55" xfId="0" applyFont="1" applyBorder="1" applyAlignment="1">
      <alignment horizontal="left" vertical="center"/>
    </xf>
    <xf numFmtId="41" fontId="7" fillId="0" borderId="56" xfId="2" applyFont="1" applyBorder="1">
      <alignment vertical="center"/>
    </xf>
    <xf numFmtId="0" fontId="7" fillId="0" borderId="56" xfId="0" applyFont="1" applyBorder="1">
      <alignment vertical="center"/>
    </xf>
    <xf numFmtId="0" fontId="7" fillId="0" borderId="57" xfId="0" applyFont="1" applyBorder="1">
      <alignment vertical="center"/>
    </xf>
    <xf numFmtId="0" fontId="16" fillId="0" borderId="9" xfId="0" applyFont="1" applyBorder="1" applyAlignment="1">
      <alignment vertical="center" shrinkToFit="1"/>
    </xf>
    <xf numFmtId="0" fontId="7" fillId="0" borderId="38" xfId="0" applyFont="1" applyBorder="1" applyAlignment="1">
      <alignment horizontal="left" vertical="center"/>
    </xf>
    <xf numFmtId="0" fontId="16" fillId="0" borderId="4" xfId="0" applyFont="1" applyBorder="1" applyAlignment="1">
      <alignment vertical="center" shrinkToFit="1"/>
    </xf>
    <xf numFmtId="0" fontId="7" fillId="0" borderId="28" xfId="0" applyFont="1" applyBorder="1" applyAlignment="1">
      <alignment horizontal="left" vertical="center" shrinkToFit="1"/>
    </xf>
    <xf numFmtId="41" fontId="17" fillId="0" borderId="2" xfId="2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shrinkToFit="1"/>
    </xf>
    <xf numFmtId="41" fontId="8" fillId="0" borderId="42" xfId="2" applyFont="1" applyBorder="1">
      <alignment vertical="center"/>
    </xf>
    <xf numFmtId="0" fontId="8" fillId="0" borderId="4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179" fontId="8" fillId="0" borderId="49" xfId="4" applyNumberFormat="1" applyFont="1" applyBorder="1" applyAlignment="1">
      <alignment vertical="center" shrinkToFit="1"/>
    </xf>
    <xf numFmtId="0" fontId="8" fillId="0" borderId="4" xfId="0" applyFont="1" applyBorder="1" applyAlignment="1">
      <alignment horizontal="center" vertical="center" wrapText="1"/>
    </xf>
    <xf numFmtId="41" fontId="17" fillId="0" borderId="16" xfId="2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7" fillId="0" borderId="51" xfId="0" applyFont="1" applyBorder="1">
      <alignment vertical="center"/>
    </xf>
    <xf numFmtId="41" fontId="8" fillId="0" borderId="16" xfId="2" applyFont="1" applyBorder="1" applyAlignment="1">
      <alignment horizontal="center" vertical="center"/>
    </xf>
    <xf numFmtId="0" fontId="7" fillId="0" borderId="59" xfId="0" applyFont="1" applyBorder="1" applyAlignment="1">
      <alignment horizontal="left" vertical="center"/>
    </xf>
    <xf numFmtId="0" fontId="16" fillId="0" borderId="35" xfId="0" applyFont="1" applyBorder="1" applyAlignment="1">
      <alignment horizontal="left" vertical="center"/>
    </xf>
    <xf numFmtId="0" fontId="16" fillId="0" borderId="59" xfId="0" applyFont="1" applyBorder="1" applyAlignment="1">
      <alignment horizontal="left" vertical="center"/>
    </xf>
    <xf numFmtId="0" fontId="17" fillId="0" borderId="16" xfId="0" applyFont="1" applyBorder="1">
      <alignment vertical="center"/>
    </xf>
    <xf numFmtId="0" fontId="16" fillId="0" borderId="4" xfId="0" applyFont="1" applyBorder="1" applyAlignment="1">
      <alignment vertical="center" wrapText="1"/>
    </xf>
    <xf numFmtId="41" fontId="16" fillId="0" borderId="38" xfId="2" applyFont="1" applyBorder="1">
      <alignment vertical="center"/>
    </xf>
    <xf numFmtId="0" fontId="7" fillId="0" borderId="8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4" xfId="0" applyFont="1" applyBorder="1">
      <alignment vertical="center"/>
    </xf>
    <xf numFmtId="41" fontId="17" fillId="0" borderId="14" xfId="2" applyFont="1" applyBorder="1" applyAlignment="1">
      <alignment horizontal="center" vertical="center"/>
    </xf>
    <xf numFmtId="41" fontId="17" fillId="0" borderId="58" xfId="2" applyFont="1" applyBorder="1" applyAlignment="1">
      <alignment horizontal="center" vertical="center"/>
    </xf>
    <xf numFmtId="178" fontId="17" fillId="0" borderId="58" xfId="2" applyNumberFormat="1" applyFont="1" applyBorder="1" applyAlignment="1">
      <alignment horizontal="right" vertical="center"/>
    </xf>
    <xf numFmtId="179" fontId="17" fillId="0" borderId="58" xfId="2" applyNumberFormat="1" applyFont="1" applyBorder="1">
      <alignment vertical="center"/>
    </xf>
    <xf numFmtId="41" fontId="8" fillId="0" borderId="58" xfId="2" applyFont="1" applyBorder="1">
      <alignment vertical="center"/>
    </xf>
    <xf numFmtId="0" fontId="7" fillId="0" borderId="16" xfId="6" applyFont="1" applyBorder="1" applyAlignment="1">
      <alignment horizontal="left" vertical="center"/>
    </xf>
    <xf numFmtId="0" fontId="7" fillId="0" borderId="26" xfId="6" applyFont="1" applyBorder="1">
      <alignment vertical="center"/>
    </xf>
    <xf numFmtId="0" fontId="18" fillId="0" borderId="26" xfId="6" applyFont="1" applyBorder="1" applyAlignment="1">
      <alignment horizontal="center" vertical="center"/>
    </xf>
    <xf numFmtId="0" fontId="7" fillId="0" borderId="26" xfId="6" applyFont="1" applyBorder="1" applyAlignment="1">
      <alignment horizontal="center" vertical="center"/>
    </xf>
    <xf numFmtId="0" fontId="7" fillId="0" borderId="26" xfId="6" quotePrefix="1" applyFont="1" applyBorder="1" applyAlignment="1">
      <alignment horizontal="center" vertical="center"/>
    </xf>
    <xf numFmtId="0" fontId="7" fillId="0" borderId="27" xfId="6" applyFont="1" applyBorder="1">
      <alignment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25" xfId="6" applyFont="1" applyBorder="1">
      <alignment vertical="center"/>
    </xf>
    <xf numFmtId="0" fontId="7" fillId="0" borderId="18" xfId="6" applyFont="1" applyBorder="1">
      <alignment vertical="center"/>
    </xf>
    <xf numFmtId="0" fontId="7" fillId="0" borderId="16" xfId="6" applyFont="1" applyBorder="1" applyAlignment="1">
      <alignment horizontal="left" vertical="center" shrinkToFit="1"/>
    </xf>
    <xf numFmtId="0" fontId="11" fillId="0" borderId="13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shrinkToFit="1"/>
    </xf>
    <xf numFmtId="185" fontId="8" fillId="0" borderId="53" xfId="2" applyNumberFormat="1" applyFont="1" applyBorder="1" applyAlignment="1">
      <alignment horizontal="right" vertical="center"/>
    </xf>
    <xf numFmtId="0" fontId="7" fillId="0" borderId="52" xfId="6" applyFont="1" applyBorder="1" applyAlignment="1">
      <alignment horizontal="left" vertical="center"/>
    </xf>
    <xf numFmtId="0" fontId="7" fillId="0" borderId="28" xfId="6" applyFont="1" applyBorder="1">
      <alignment vertical="center"/>
    </xf>
    <xf numFmtId="0" fontId="18" fillId="0" borderId="28" xfId="6" applyFont="1" applyBorder="1" applyAlignment="1">
      <alignment horizontal="center" vertical="center"/>
    </xf>
    <xf numFmtId="0" fontId="7" fillId="0" borderId="28" xfId="6" applyFont="1" applyBorder="1" applyAlignment="1">
      <alignment horizontal="center" vertical="center"/>
    </xf>
    <xf numFmtId="0" fontId="7" fillId="0" borderId="28" xfId="6" quotePrefix="1" applyFont="1" applyBorder="1" applyAlignment="1">
      <alignment horizontal="center" vertical="center"/>
    </xf>
    <xf numFmtId="41" fontId="17" fillId="0" borderId="58" xfId="2" applyFont="1" applyBorder="1" applyAlignment="1">
      <alignment vertical="center" wrapText="1"/>
    </xf>
    <xf numFmtId="178" fontId="17" fillId="0" borderId="53" xfId="2" applyNumberFormat="1" applyFont="1" applyBorder="1" applyAlignment="1">
      <alignment horizontal="right" vertical="center" shrinkToFit="1"/>
    </xf>
    <xf numFmtId="179" fontId="17" fillId="0" borderId="53" xfId="2" applyNumberFormat="1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7" fillId="0" borderId="39" xfId="0" applyFont="1" applyBorder="1" applyAlignment="1">
      <alignment vertical="center" wrapText="1"/>
    </xf>
    <xf numFmtId="41" fontId="7" fillId="0" borderId="28" xfId="2" applyFont="1" applyBorder="1" applyAlignment="1">
      <alignment vertical="center" shrinkToFit="1"/>
    </xf>
    <xf numFmtId="41" fontId="8" fillId="0" borderId="10" xfId="2" applyFont="1" applyBorder="1" applyAlignment="1">
      <alignment horizontal="center" vertical="center"/>
    </xf>
    <xf numFmtId="0" fontId="1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179" fontId="8" fillId="0" borderId="0" xfId="2" applyNumberFormat="1" applyFont="1" applyAlignment="1">
      <alignment horizontal="right" vertical="center"/>
    </xf>
    <xf numFmtId="41" fontId="8" fillId="0" borderId="0" xfId="0" applyNumberFormat="1" applyFont="1" applyAlignment="1">
      <alignment horizontal="left" vertical="center"/>
    </xf>
    <xf numFmtId="43" fontId="7" fillId="0" borderId="0" xfId="0" applyNumberFormat="1" applyFont="1" applyAlignment="1">
      <alignment horizontal="left" vertical="center"/>
    </xf>
    <xf numFmtId="41" fontId="11" fillId="0" borderId="0" xfId="0" applyNumberFormat="1" applyFont="1" applyAlignment="1">
      <alignment horizontal="left" vertical="center"/>
    </xf>
    <xf numFmtId="0" fontId="17" fillId="0" borderId="60" xfId="0" applyFont="1" applyBorder="1" applyAlignment="1">
      <alignment horizontal="center" vertical="center"/>
    </xf>
    <xf numFmtId="178" fontId="7" fillId="0" borderId="0" xfId="4" applyNumberFormat="1" applyFont="1">
      <alignment vertical="center"/>
    </xf>
    <xf numFmtId="41" fontId="16" fillId="0" borderId="0" xfId="4" applyFont="1">
      <alignment vertical="center"/>
    </xf>
    <xf numFmtId="0" fontId="16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0" xfId="6" applyFont="1">
      <alignment vertical="center"/>
    </xf>
    <xf numFmtId="0" fontId="18" fillId="0" borderId="0" xfId="6" applyFont="1" applyAlignment="1">
      <alignment horizontal="center" vertical="center"/>
    </xf>
    <xf numFmtId="0" fontId="7" fillId="0" borderId="0" xfId="6" applyFont="1" applyAlignment="1">
      <alignment horizontal="center" vertical="center"/>
    </xf>
    <xf numFmtId="0" fontId="7" fillId="0" borderId="0" xfId="6" quotePrefix="1" applyFont="1" applyAlignment="1">
      <alignment horizontal="center" vertical="center"/>
    </xf>
    <xf numFmtId="0" fontId="16" fillId="0" borderId="16" xfId="0" applyFont="1" applyBorder="1" applyAlignment="1">
      <alignment horizontal="left" vertical="center"/>
    </xf>
    <xf numFmtId="0" fontId="7" fillId="0" borderId="52" xfId="6" applyFont="1" applyBorder="1" applyAlignment="1">
      <alignment horizontal="left" vertical="center" shrinkToFit="1"/>
    </xf>
    <xf numFmtId="178" fontId="15" fillId="0" borderId="41" xfId="2" applyNumberFormat="1" applyFont="1" applyBorder="1" applyAlignment="1">
      <alignment horizontal="right" vertical="center"/>
    </xf>
    <xf numFmtId="178" fontId="17" fillId="0" borderId="58" xfId="2" applyNumberFormat="1" applyFont="1" applyBorder="1" applyAlignment="1">
      <alignment horizontal="right" vertical="center" wrapText="1"/>
    </xf>
    <xf numFmtId="0" fontId="17" fillId="0" borderId="9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/>
    </xf>
    <xf numFmtId="41" fontId="15" fillId="0" borderId="53" xfId="2" applyFont="1" applyBorder="1" applyAlignment="1">
      <alignment horizontal="center" vertical="center"/>
    </xf>
    <xf numFmtId="178" fontId="15" fillId="0" borderId="53" xfId="2" applyNumberFormat="1" applyFont="1" applyBorder="1" applyAlignment="1">
      <alignment horizontal="right" vertical="center"/>
    </xf>
    <xf numFmtId="179" fontId="15" fillId="0" borderId="53" xfId="2" applyNumberFormat="1" applyFont="1" applyBorder="1">
      <alignment vertical="center"/>
    </xf>
    <xf numFmtId="0" fontId="11" fillId="0" borderId="26" xfId="0" applyFont="1" applyBorder="1" applyAlignment="1">
      <alignment horizontal="left" vertical="center"/>
    </xf>
    <xf numFmtId="41" fontId="16" fillId="0" borderId="30" xfId="0" applyNumberFormat="1" applyFont="1" applyBorder="1" applyAlignment="1">
      <alignment vertical="center" shrinkToFit="1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center" vertical="center" shrinkToFit="1"/>
    </xf>
    <xf numFmtId="0" fontId="7" fillId="0" borderId="6" xfId="0" quotePrefix="1" applyFont="1" applyBorder="1" applyAlignment="1">
      <alignment horizontal="left" vertical="center" shrinkToFit="1"/>
    </xf>
    <xf numFmtId="0" fontId="7" fillId="0" borderId="28" xfId="0" applyFont="1" applyBorder="1" applyAlignment="1">
      <alignment horizontal="center" vertical="center" shrinkToFit="1"/>
    </xf>
    <xf numFmtId="0" fontId="7" fillId="0" borderId="62" xfId="0" applyFont="1" applyBorder="1" applyAlignment="1">
      <alignment horizontal="left" vertical="center"/>
    </xf>
    <xf numFmtId="41" fontId="7" fillId="0" borderId="6" xfId="2" applyFont="1" applyBorder="1">
      <alignment vertical="center"/>
    </xf>
    <xf numFmtId="179" fontId="7" fillId="0" borderId="42" xfId="2" applyNumberFormat="1" applyFont="1" applyBorder="1" applyAlignment="1">
      <alignment horizontal="right" vertical="center"/>
    </xf>
    <xf numFmtId="41" fontId="7" fillId="0" borderId="73" xfId="2" applyFont="1" applyBorder="1">
      <alignment vertical="center"/>
    </xf>
    <xf numFmtId="0" fontId="7" fillId="0" borderId="74" xfId="0" applyFont="1" applyBorder="1">
      <alignment vertical="center"/>
    </xf>
    <xf numFmtId="0" fontId="16" fillId="0" borderId="75" xfId="0" applyFont="1" applyBorder="1" applyAlignment="1">
      <alignment horizontal="left" vertical="center"/>
    </xf>
    <xf numFmtId="41" fontId="7" fillId="3" borderId="76" xfId="4" applyFont="1" applyFill="1" applyBorder="1">
      <alignment vertical="center"/>
    </xf>
    <xf numFmtId="0" fontId="7" fillId="3" borderId="76" xfId="0" applyFont="1" applyFill="1" applyBorder="1" applyAlignment="1">
      <alignment horizontal="center" vertical="center"/>
    </xf>
    <xf numFmtId="0" fontId="7" fillId="3" borderId="77" xfId="0" quotePrefix="1" applyFont="1" applyFill="1" applyBorder="1" applyAlignment="1">
      <alignment horizontal="center" vertical="center"/>
    </xf>
    <xf numFmtId="0" fontId="7" fillId="3" borderId="77" xfId="0" applyFont="1" applyFill="1" applyBorder="1" applyAlignment="1">
      <alignment horizontal="center" vertical="center"/>
    </xf>
    <xf numFmtId="0" fontId="18" fillId="3" borderId="77" xfId="0" applyFont="1" applyFill="1" applyBorder="1" applyAlignment="1">
      <alignment horizontal="center" vertical="center"/>
    </xf>
    <xf numFmtId="0" fontId="18" fillId="0" borderId="78" xfId="0" applyFont="1" applyBorder="1" applyAlignment="1">
      <alignment horizontal="center" vertical="center"/>
    </xf>
    <xf numFmtId="41" fontId="7" fillId="3" borderId="77" xfId="4" applyFont="1" applyFill="1" applyBorder="1">
      <alignment vertical="center"/>
    </xf>
    <xf numFmtId="41" fontId="7" fillId="0" borderId="78" xfId="4" applyFont="1" applyBorder="1">
      <alignment vertical="center"/>
    </xf>
    <xf numFmtId="0" fontId="7" fillId="3" borderId="79" xfId="0" applyFont="1" applyFill="1" applyBorder="1" applyAlignment="1">
      <alignment horizontal="left" vertical="center"/>
    </xf>
    <xf numFmtId="0" fontId="7" fillId="0" borderId="80" xfId="0" applyFont="1" applyBorder="1" applyAlignment="1">
      <alignment horizontal="left" vertical="center" shrinkToFit="1"/>
    </xf>
    <xf numFmtId="0" fontId="7" fillId="0" borderId="81" xfId="0" applyFont="1" applyBorder="1" applyAlignment="1">
      <alignment horizontal="left" vertical="center" shrinkToFit="1"/>
    </xf>
    <xf numFmtId="41" fontId="7" fillId="0" borderId="82" xfId="4" applyFont="1" applyBorder="1">
      <alignment vertical="center"/>
    </xf>
    <xf numFmtId="0" fontId="7" fillId="0" borderId="82" xfId="0" applyFont="1" applyBorder="1" applyAlignment="1">
      <alignment horizontal="center" vertical="center"/>
    </xf>
    <xf numFmtId="0" fontId="18" fillId="0" borderId="82" xfId="0" applyFont="1" applyBorder="1" applyAlignment="1">
      <alignment horizontal="center" vertical="center"/>
    </xf>
    <xf numFmtId="0" fontId="7" fillId="0" borderId="82" xfId="0" quotePrefix="1" applyFont="1" applyBorder="1" applyAlignment="1">
      <alignment horizontal="center" vertical="center"/>
    </xf>
    <xf numFmtId="0" fontId="7" fillId="0" borderId="83" xfId="0" applyFont="1" applyBorder="1">
      <alignment vertical="center"/>
    </xf>
    <xf numFmtId="0" fontId="7" fillId="0" borderId="0" xfId="0" applyFont="1" applyAlignment="1">
      <alignment horizontal="left" vertical="center"/>
    </xf>
    <xf numFmtId="0" fontId="7" fillId="0" borderId="13" xfId="0" applyFont="1" applyBorder="1" applyAlignment="1">
      <alignment horizontal="center" vertical="center" shrinkToFit="1"/>
    </xf>
    <xf numFmtId="178" fontId="7" fillId="0" borderId="0" xfId="2" applyNumberFormat="1" applyFont="1">
      <alignment vertical="center"/>
    </xf>
    <xf numFmtId="0" fontId="7" fillId="0" borderId="0" xfId="0" applyFont="1" applyAlignment="1">
      <alignment horizontal="left" vertical="top" wrapText="1"/>
    </xf>
    <xf numFmtId="0" fontId="7" fillId="0" borderId="52" xfId="0" applyFont="1" applyBorder="1">
      <alignment vertical="center"/>
    </xf>
    <xf numFmtId="0" fontId="7" fillId="0" borderId="28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shrinkToFit="1"/>
    </xf>
    <xf numFmtId="0" fontId="7" fillId="0" borderId="6" xfId="0" applyFont="1" applyBorder="1">
      <alignment vertical="center"/>
    </xf>
    <xf numFmtId="41" fontId="7" fillId="0" borderId="6" xfId="0" applyNumberFormat="1" applyFont="1" applyBorder="1">
      <alignment vertical="center"/>
    </xf>
    <xf numFmtId="0" fontId="7" fillId="0" borderId="16" xfId="0" applyFont="1" applyBorder="1" applyAlignment="1">
      <alignment horizontal="left" vertical="center"/>
    </xf>
    <xf numFmtId="0" fontId="7" fillId="0" borderId="28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41" fontId="7" fillId="0" borderId="0" xfId="2" applyFont="1" applyBorder="1">
      <alignment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41" fontId="7" fillId="0" borderId="0" xfId="4" applyFont="1" applyBorder="1">
      <alignment vertical="center"/>
    </xf>
    <xf numFmtId="0" fontId="7" fillId="0" borderId="0" xfId="0" applyFont="1" applyBorder="1" applyAlignment="1">
      <alignment horizontal="left" vertical="center" shrinkToFit="1"/>
    </xf>
    <xf numFmtId="0" fontId="17" fillId="0" borderId="1" xfId="0" applyFont="1" applyBorder="1" applyAlignment="1">
      <alignment horizontal="center" vertical="center" shrinkToFit="1"/>
    </xf>
    <xf numFmtId="0" fontId="9" fillId="0" borderId="64" xfId="0" applyFont="1" applyBorder="1" applyAlignment="1">
      <alignment horizontal="center" vertical="center" wrapText="1"/>
    </xf>
    <xf numFmtId="41" fontId="8" fillId="0" borderId="54" xfId="2" applyFont="1" applyBorder="1">
      <alignment vertical="center"/>
    </xf>
    <xf numFmtId="178" fontId="8" fillId="0" borderId="54" xfId="2" applyNumberFormat="1" applyFont="1" applyBorder="1" applyAlignment="1">
      <alignment horizontal="right" vertical="center"/>
    </xf>
    <xf numFmtId="179" fontId="8" fillId="0" borderId="54" xfId="2" applyNumberFormat="1" applyFont="1" applyBorder="1">
      <alignment vertical="center"/>
    </xf>
    <xf numFmtId="41" fontId="7" fillId="0" borderId="56" xfId="0" applyNumberFormat="1" applyFont="1" applyBorder="1">
      <alignment vertical="center"/>
    </xf>
    <xf numFmtId="41" fontId="8" fillId="0" borderId="33" xfId="2" applyFont="1" applyBorder="1" applyAlignment="1">
      <alignment horizontal="center" vertical="center"/>
    </xf>
    <xf numFmtId="41" fontId="8" fillId="0" borderId="32" xfId="2" applyFont="1" applyBorder="1" applyAlignment="1">
      <alignment horizontal="center" vertical="center"/>
    </xf>
    <xf numFmtId="41" fontId="8" fillId="0" borderId="36" xfId="2" applyFont="1" applyBorder="1" applyAlignment="1">
      <alignment horizontal="center" vertical="center"/>
    </xf>
    <xf numFmtId="3" fontId="8" fillId="0" borderId="3" xfId="2" applyNumberFormat="1" applyFont="1" applyBorder="1" applyAlignment="1">
      <alignment horizontal="right" vertical="center"/>
    </xf>
    <xf numFmtId="180" fontId="8" fillId="0" borderId="9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180" fontId="8" fillId="0" borderId="8" xfId="2" applyNumberFormat="1" applyFont="1" applyBorder="1" applyAlignment="1">
      <alignment horizontal="right" vertical="center"/>
    </xf>
    <xf numFmtId="0" fontId="8" fillId="0" borderId="35" xfId="0" applyFont="1" applyBorder="1" applyAlignment="1">
      <alignment horizontal="center" vertical="center" wrapText="1"/>
    </xf>
    <xf numFmtId="0" fontId="7" fillId="0" borderId="7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178" fontId="8" fillId="0" borderId="53" xfId="2" applyNumberFormat="1" applyFont="1" applyBorder="1" applyAlignment="1">
      <alignment horizontal="right" vertical="center"/>
    </xf>
    <xf numFmtId="178" fontId="8" fillId="0" borderId="49" xfId="2" applyNumberFormat="1" applyFont="1" applyBorder="1" applyAlignment="1">
      <alignment horizontal="right" vertical="center"/>
    </xf>
    <xf numFmtId="178" fontId="8" fillId="0" borderId="42" xfId="2" applyNumberFormat="1" applyFont="1" applyBorder="1" applyAlignment="1">
      <alignment horizontal="right" vertical="center"/>
    </xf>
    <xf numFmtId="179" fontId="8" fillId="0" borderId="42" xfId="2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8" fillId="0" borderId="53" xfId="2" applyFont="1" applyBorder="1" applyAlignment="1">
      <alignment horizontal="center" vertical="center"/>
    </xf>
    <xf numFmtId="41" fontId="8" fillId="0" borderId="49" xfId="2" applyFont="1" applyBorder="1" applyAlignment="1">
      <alignment horizontal="center" vertical="center"/>
    </xf>
    <xf numFmtId="41" fontId="8" fillId="0" borderId="42" xfId="2" applyFont="1" applyBorder="1" applyAlignment="1">
      <alignment horizontal="center" vertical="center"/>
    </xf>
    <xf numFmtId="179" fontId="8" fillId="0" borderId="53" xfId="4" applyNumberFormat="1" applyFont="1" applyBorder="1">
      <alignment vertical="center"/>
    </xf>
    <xf numFmtId="179" fontId="8" fillId="0" borderId="53" xfId="2" applyNumberFormat="1" applyFont="1" applyBorder="1">
      <alignment vertical="center"/>
    </xf>
    <xf numFmtId="179" fontId="8" fillId="0" borderId="49" xfId="2" applyNumberFormat="1" applyFont="1" applyBorder="1">
      <alignment vertical="center"/>
    </xf>
    <xf numFmtId="179" fontId="8" fillId="0" borderId="42" xfId="2" applyNumberFormat="1" applyFont="1" applyBorder="1">
      <alignment vertical="center"/>
    </xf>
    <xf numFmtId="178" fontId="8" fillId="0" borderId="53" xfId="4" applyNumberFormat="1" applyFont="1" applyBorder="1" applyAlignment="1">
      <alignment horizontal="right" vertical="center"/>
    </xf>
    <xf numFmtId="178" fontId="8" fillId="0" borderId="49" xfId="4" applyNumberFormat="1" applyFont="1" applyBorder="1" applyAlignment="1">
      <alignment horizontal="right" vertical="center"/>
    </xf>
    <xf numFmtId="178" fontId="8" fillId="0" borderId="58" xfId="4" applyNumberFormat="1" applyFont="1" applyBorder="1" applyAlignment="1">
      <alignment horizontal="right" vertical="center"/>
    </xf>
    <xf numFmtId="178" fontId="8" fillId="0" borderId="58" xfId="2" applyNumberFormat="1" applyFont="1" applyBorder="1" applyAlignment="1">
      <alignment horizontal="right" vertical="center"/>
    </xf>
    <xf numFmtId="179" fontId="8" fillId="0" borderId="58" xfId="2" applyNumberFormat="1" applyFont="1" applyBorder="1">
      <alignment vertical="center"/>
    </xf>
    <xf numFmtId="0" fontId="7" fillId="0" borderId="35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41" fontId="8" fillId="0" borderId="53" xfId="4" applyFont="1" applyBorder="1" applyAlignment="1">
      <alignment horizontal="center" vertical="center"/>
    </xf>
    <xf numFmtId="41" fontId="8" fillId="0" borderId="49" xfId="4" applyFont="1" applyBorder="1" applyAlignment="1">
      <alignment horizontal="center" vertical="center"/>
    </xf>
    <xf numFmtId="41" fontId="8" fillId="0" borderId="58" xfId="2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41" fontId="8" fillId="0" borderId="58" xfId="4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9" fontId="8" fillId="0" borderId="58" xfId="4" applyNumberFormat="1" applyFont="1" applyBorder="1" applyAlignment="1">
      <alignment horizontal="right" vertical="center"/>
    </xf>
    <xf numFmtId="41" fontId="3" fillId="0" borderId="0" xfId="2" applyFont="1">
      <alignment vertical="center"/>
    </xf>
    <xf numFmtId="41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41" fontId="9" fillId="0" borderId="0" xfId="2" applyFont="1" applyAlignment="1">
      <alignment horizontal="left"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67" xfId="0" applyFont="1" applyBorder="1" applyAlignment="1">
      <alignment horizontal="center" vertical="center"/>
    </xf>
    <xf numFmtId="180" fontId="8" fillId="0" borderId="9" xfId="2" applyNumberFormat="1" applyFont="1" applyBorder="1" applyAlignment="1">
      <alignment horizontal="right" vertical="center"/>
    </xf>
    <xf numFmtId="180" fontId="8" fillId="0" borderId="4" xfId="2" applyNumberFormat="1" applyFont="1" applyBorder="1" applyAlignment="1">
      <alignment horizontal="right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41" fontId="8" fillId="0" borderId="3" xfId="2" applyFont="1" applyBorder="1" applyAlignment="1">
      <alignment horizontal="center" vertical="center"/>
    </xf>
    <xf numFmtId="178" fontId="8" fillId="0" borderId="33" xfId="2" applyNumberFormat="1" applyFont="1" applyBorder="1" applyAlignment="1">
      <alignment horizontal="right" vertical="center"/>
    </xf>
    <xf numFmtId="178" fontId="8" fillId="0" borderId="32" xfId="2" applyNumberFormat="1" applyFont="1" applyBorder="1" applyAlignment="1">
      <alignment horizontal="right" vertical="center"/>
    </xf>
    <xf numFmtId="178" fontId="8" fillId="0" borderId="36" xfId="2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3" fontId="8" fillId="0" borderId="9" xfId="2" applyNumberFormat="1" applyFont="1" applyBorder="1" applyAlignment="1">
      <alignment horizontal="right" vertical="center"/>
    </xf>
    <xf numFmtId="3" fontId="8" fillId="0" borderId="4" xfId="2" applyNumberFormat="1" applyFont="1" applyBorder="1" applyAlignment="1">
      <alignment horizontal="right" vertical="center"/>
    </xf>
    <xf numFmtId="3" fontId="8" fillId="0" borderId="3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178" fontId="8" fillId="0" borderId="9" xfId="2" applyNumberFormat="1" applyFont="1" applyBorder="1" applyAlignment="1">
      <alignment horizontal="right" vertical="center"/>
    </xf>
    <xf numFmtId="178" fontId="8" fillId="0" borderId="4" xfId="2" applyNumberFormat="1" applyFont="1" applyBorder="1" applyAlignment="1">
      <alignment horizontal="right" vertical="center"/>
    </xf>
    <xf numFmtId="178" fontId="8" fillId="0" borderId="3" xfId="2" applyNumberFormat="1" applyFont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41" fontId="15" fillId="0" borderId="1" xfId="2" applyFont="1" applyBorder="1" applyAlignment="1">
      <alignment horizontal="center" vertical="center" wrapText="1"/>
    </xf>
    <xf numFmtId="41" fontId="15" fillId="0" borderId="12" xfId="2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41" fontId="7" fillId="0" borderId="26" xfId="0" applyNumberFormat="1" applyFont="1" applyBorder="1" applyAlignment="1">
      <alignment horizontal="center" vertical="center"/>
    </xf>
    <xf numFmtId="179" fontId="8" fillId="0" borderId="9" xfId="2" applyNumberFormat="1" applyFont="1" applyBorder="1" applyAlignment="1">
      <alignment horizontal="right" vertical="center"/>
    </xf>
    <xf numFmtId="179" fontId="8" fillId="0" borderId="4" xfId="2" applyNumberFormat="1" applyFont="1" applyBorder="1" applyAlignment="1">
      <alignment horizontal="right" vertical="center"/>
    </xf>
    <xf numFmtId="178" fontId="8" fillId="0" borderId="0" xfId="2" applyNumberFormat="1" applyFont="1">
      <alignment vertical="center"/>
    </xf>
    <xf numFmtId="0" fontId="15" fillId="0" borderId="72" xfId="0" applyFont="1" applyBorder="1" applyAlignment="1">
      <alignment horizontal="center" vertical="center"/>
    </xf>
    <xf numFmtId="0" fontId="15" fillId="0" borderId="62" xfId="0" applyFont="1" applyBorder="1" applyAlignment="1">
      <alignment horizontal="center" vertical="center"/>
    </xf>
    <xf numFmtId="41" fontId="15" fillId="0" borderId="11" xfId="2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179" fontId="8" fillId="0" borderId="9" xfId="0" applyNumberFormat="1" applyFont="1" applyBorder="1" applyAlignment="1">
      <alignment horizontal="right" vertical="center"/>
    </xf>
    <xf numFmtId="179" fontId="8" fillId="0" borderId="4" xfId="0" applyNumberFormat="1" applyFont="1" applyBorder="1" applyAlignment="1">
      <alignment horizontal="right" vertical="center"/>
    </xf>
    <xf numFmtId="179" fontId="8" fillId="0" borderId="3" xfId="0" applyNumberFormat="1" applyFont="1" applyBorder="1" applyAlignment="1">
      <alignment horizontal="right" vertical="center"/>
    </xf>
    <xf numFmtId="0" fontId="15" fillId="0" borderId="71" xfId="0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15" fillId="0" borderId="69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16" fillId="0" borderId="34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3" fontId="8" fillId="0" borderId="12" xfId="2" applyNumberFormat="1" applyFont="1" applyBorder="1" applyAlignment="1">
      <alignment horizontal="right" vertical="center"/>
    </xf>
    <xf numFmtId="0" fontId="7" fillId="0" borderId="73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41" fontId="8" fillId="0" borderId="33" xfId="2" applyFont="1" applyBorder="1" applyAlignment="1">
      <alignment horizontal="center" vertical="center"/>
    </xf>
    <xf numFmtId="41" fontId="8" fillId="0" borderId="32" xfId="2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41" fontId="8" fillId="0" borderId="12" xfId="2" applyFont="1" applyBorder="1" applyAlignment="1">
      <alignment horizontal="center" vertical="center"/>
    </xf>
    <xf numFmtId="41" fontId="8" fillId="0" borderId="70" xfId="2" applyFont="1" applyBorder="1" applyAlignment="1">
      <alignment horizontal="center" vertical="center"/>
    </xf>
    <xf numFmtId="41" fontId="8" fillId="0" borderId="36" xfId="2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180" fontId="8" fillId="0" borderId="12" xfId="2" applyNumberFormat="1" applyFont="1" applyBorder="1" applyAlignment="1">
      <alignment horizontal="right" vertical="center"/>
    </xf>
    <xf numFmtId="179" fontId="8" fillId="0" borderId="3" xfId="2" applyNumberFormat="1" applyFont="1" applyBorder="1" applyAlignment="1">
      <alignment horizontal="right" vertical="center"/>
    </xf>
    <xf numFmtId="0" fontId="7" fillId="0" borderId="38" xfId="0" applyFont="1" applyBorder="1" applyAlignment="1">
      <alignment horizontal="center" vertical="center"/>
    </xf>
    <xf numFmtId="180" fontId="8" fillId="0" borderId="8" xfId="2" applyNumberFormat="1" applyFont="1" applyBorder="1" applyAlignment="1">
      <alignment horizontal="right" vertical="center"/>
    </xf>
    <xf numFmtId="180" fontId="8" fillId="0" borderId="5" xfId="2" applyNumberFormat="1" applyFont="1" applyBorder="1" applyAlignment="1">
      <alignment horizontal="right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178" fontId="8" fillId="0" borderId="70" xfId="2" applyNumberFormat="1" applyFont="1" applyBorder="1" applyAlignment="1">
      <alignment horizontal="right" vertical="center"/>
    </xf>
    <xf numFmtId="178" fontId="8" fillId="0" borderId="53" xfId="0" applyNumberFormat="1" applyFont="1" applyBorder="1" applyAlignment="1">
      <alignment horizontal="right" vertical="center"/>
    </xf>
    <xf numFmtId="178" fontId="8" fillId="0" borderId="49" xfId="0" applyNumberFormat="1" applyFont="1" applyBorder="1" applyAlignment="1">
      <alignment horizontal="right" vertical="center"/>
    </xf>
    <xf numFmtId="179" fontId="8" fillId="0" borderId="58" xfId="4" applyNumberFormat="1" applyFont="1" applyBorder="1">
      <alignment vertical="center"/>
    </xf>
    <xf numFmtId="179" fontId="8" fillId="0" borderId="53" xfId="4" applyNumberFormat="1" applyFont="1" applyBorder="1">
      <alignment vertical="center"/>
    </xf>
    <xf numFmtId="178" fontId="8" fillId="0" borderId="53" xfId="4" applyNumberFormat="1" applyFont="1" applyBorder="1" applyAlignment="1">
      <alignment horizontal="right" vertical="center"/>
    </xf>
    <xf numFmtId="178" fontId="8" fillId="0" borderId="49" xfId="4" applyNumberFormat="1" applyFont="1" applyBorder="1" applyAlignment="1">
      <alignment horizontal="right" vertical="center"/>
    </xf>
    <xf numFmtId="179" fontId="8" fillId="0" borderId="53" xfId="4" applyNumberFormat="1" applyFont="1" applyBorder="1" applyAlignment="1">
      <alignment horizontal="right" vertical="center"/>
    </xf>
    <xf numFmtId="179" fontId="8" fillId="0" borderId="49" xfId="4" applyNumberFormat="1" applyFont="1" applyBorder="1" applyAlignment="1">
      <alignment horizontal="right" vertical="center"/>
    </xf>
    <xf numFmtId="178" fontId="8" fillId="0" borderId="42" xfId="4" applyNumberFormat="1" applyFont="1" applyBorder="1" applyAlignment="1">
      <alignment horizontal="right" vertical="center"/>
    </xf>
    <xf numFmtId="179" fontId="8" fillId="0" borderId="42" xfId="4" applyNumberFormat="1" applyFont="1" applyBorder="1" applyAlignment="1">
      <alignment horizontal="right" vertical="center"/>
    </xf>
    <xf numFmtId="178" fontId="8" fillId="0" borderId="58" xfId="4" applyNumberFormat="1" applyFont="1" applyBorder="1" applyAlignment="1">
      <alignment horizontal="right" vertical="center"/>
    </xf>
    <xf numFmtId="179" fontId="8" fillId="0" borderId="58" xfId="4" applyNumberFormat="1" applyFont="1" applyBorder="1" applyAlignment="1">
      <alignment horizontal="right" vertical="center"/>
    </xf>
    <xf numFmtId="41" fontId="8" fillId="0" borderId="53" xfId="2" applyFont="1" applyBorder="1" applyAlignment="1">
      <alignment horizontal="center" vertical="center" wrapText="1"/>
    </xf>
    <xf numFmtId="41" fontId="8" fillId="0" borderId="49" xfId="2" applyFont="1" applyBorder="1" applyAlignment="1">
      <alignment horizontal="center" vertical="center" wrapText="1"/>
    </xf>
    <xf numFmtId="41" fontId="8" fillId="0" borderId="42" xfId="2" applyFont="1" applyBorder="1" applyAlignment="1">
      <alignment horizontal="center" vertical="center" wrapText="1"/>
    </xf>
    <xf numFmtId="178" fontId="8" fillId="0" borderId="53" xfId="2" applyNumberFormat="1" applyFont="1" applyBorder="1" applyAlignment="1">
      <alignment horizontal="right" vertical="center"/>
    </xf>
    <xf numFmtId="178" fontId="8" fillId="0" borderId="66" xfId="2" applyNumberFormat="1" applyFont="1" applyBorder="1" applyAlignment="1">
      <alignment horizontal="right" vertical="center"/>
    </xf>
    <xf numFmtId="41" fontId="8" fillId="0" borderId="53" xfId="2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178" fontId="8" fillId="0" borderId="42" xfId="0" applyNumberFormat="1" applyFont="1" applyBorder="1" applyAlignment="1">
      <alignment horizontal="right" vertical="center"/>
    </xf>
    <xf numFmtId="178" fontId="8" fillId="0" borderId="49" xfId="2" applyNumberFormat="1" applyFont="1" applyBorder="1" applyAlignment="1">
      <alignment horizontal="right" vertical="center"/>
    </xf>
    <xf numFmtId="178" fontId="8" fillId="0" borderId="42" xfId="2" applyNumberFormat="1" applyFont="1" applyBorder="1" applyAlignment="1">
      <alignment horizontal="right" vertical="center"/>
    </xf>
    <xf numFmtId="41" fontId="8" fillId="0" borderId="49" xfId="2" applyFont="1" applyBorder="1" applyAlignment="1">
      <alignment horizontal="center" vertical="center"/>
    </xf>
    <xf numFmtId="41" fontId="8" fillId="0" borderId="42" xfId="2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179" fontId="8" fillId="0" borderId="53" xfId="2" applyNumberFormat="1" applyFont="1" applyBorder="1" applyAlignment="1">
      <alignment horizontal="right" vertical="center"/>
    </xf>
    <xf numFmtId="179" fontId="8" fillId="0" borderId="49" xfId="2" applyNumberFormat="1" applyFont="1" applyBorder="1" applyAlignment="1">
      <alignment horizontal="right" vertical="center"/>
    </xf>
    <xf numFmtId="179" fontId="8" fillId="0" borderId="42" xfId="2" applyNumberFormat="1" applyFont="1" applyBorder="1" applyAlignment="1">
      <alignment horizontal="right" vertical="center"/>
    </xf>
    <xf numFmtId="179" fontId="8" fillId="0" borderId="66" xfId="2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41" fontId="8" fillId="0" borderId="53" xfId="4" applyFont="1" applyBorder="1" applyAlignment="1">
      <alignment horizontal="center" vertical="center"/>
    </xf>
    <xf numFmtId="41" fontId="8" fillId="0" borderId="49" xfId="4" applyFont="1" applyBorder="1" applyAlignment="1">
      <alignment horizontal="center" vertical="center"/>
    </xf>
    <xf numFmtId="41" fontId="8" fillId="0" borderId="42" xfId="4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7" fillId="0" borderId="1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8" fillId="0" borderId="58" xfId="4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 shrinkToFit="1"/>
    </xf>
    <xf numFmtId="0" fontId="7" fillId="0" borderId="35" xfId="0" applyFont="1" applyBorder="1" applyAlignment="1">
      <alignment horizontal="center" vertical="center" wrapText="1" shrinkToFit="1"/>
    </xf>
    <xf numFmtId="0" fontId="7" fillId="0" borderId="3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/>
    </xf>
    <xf numFmtId="0" fontId="15" fillId="0" borderId="66" xfId="0" applyFont="1" applyBorder="1" applyAlignment="1">
      <alignment horizontal="center" vertical="center"/>
    </xf>
    <xf numFmtId="41" fontId="15" fillId="0" borderId="54" xfId="2" applyFont="1" applyBorder="1" applyAlignment="1">
      <alignment horizontal="center" vertical="center"/>
    </xf>
    <xf numFmtId="179" fontId="8" fillId="0" borderId="42" xfId="4" applyNumberFormat="1" applyFont="1" applyBorder="1">
      <alignment vertical="center"/>
    </xf>
    <xf numFmtId="179" fontId="8" fillId="0" borderId="51" xfId="4" applyNumberFormat="1" applyFont="1" applyBorder="1">
      <alignment vertical="center"/>
    </xf>
    <xf numFmtId="179" fontId="8" fillId="0" borderId="52" xfId="4" applyNumberFormat="1" applyFont="1" applyBorder="1">
      <alignment vertical="center"/>
    </xf>
    <xf numFmtId="179" fontId="8" fillId="0" borderId="49" xfId="4" applyNumberFormat="1" applyFont="1" applyBorder="1">
      <alignment vertical="center"/>
    </xf>
    <xf numFmtId="179" fontId="8" fillId="0" borderId="53" xfId="2" applyNumberFormat="1" applyFont="1" applyBorder="1">
      <alignment vertical="center"/>
    </xf>
    <xf numFmtId="179" fontId="8" fillId="0" borderId="49" xfId="2" applyNumberFormat="1" applyFont="1" applyBorder="1">
      <alignment vertical="center"/>
    </xf>
    <xf numFmtId="179" fontId="8" fillId="0" borderId="42" xfId="2" applyNumberFormat="1" applyFont="1" applyBorder="1">
      <alignment vertical="center"/>
    </xf>
    <xf numFmtId="0" fontId="7" fillId="0" borderId="5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9" fontId="8" fillId="0" borderId="49" xfId="0" applyNumberFormat="1" applyFont="1" applyBorder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178" fontId="8" fillId="0" borderId="58" xfId="2" applyNumberFormat="1" applyFont="1" applyBorder="1" applyAlignment="1">
      <alignment horizontal="right" vertical="center"/>
    </xf>
    <xf numFmtId="41" fontId="8" fillId="0" borderId="58" xfId="2" applyFont="1" applyBorder="1" applyAlignment="1">
      <alignment horizontal="center" vertical="center"/>
    </xf>
    <xf numFmtId="178" fontId="15" fillId="0" borderId="1" xfId="2" applyNumberFormat="1" applyFont="1" applyBorder="1" applyAlignment="1">
      <alignment horizontal="center" vertical="center" wrapText="1"/>
    </xf>
    <xf numFmtId="178" fontId="15" fillId="0" borderId="12" xfId="2" applyNumberFormat="1" applyFont="1" applyBorder="1" applyAlignment="1">
      <alignment horizontal="center" vertical="center" wrapText="1"/>
    </xf>
    <xf numFmtId="41" fontId="8" fillId="0" borderId="53" xfId="2" applyFont="1" applyBorder="1" applyAlignment="1">
      <alignment horizontal="right" vertical="center"/>
    </xf>
    <xf numFmtId="41" fontId="8" fillId="0" borderId="49" xfId="2" applyFont="1" applyBorder="1" applyAlignment="1">
      <alignment horizontal="right" vertical="center"/>
    </xf>
    <xf numFmtId="41" fontId="8" fillId="0" borderId="42" xfId="2" applyFont="1" applyBorder="1" applyAlignment="1">
      <alignment horizontal="right" vertical="center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178" fontId="8" fillId="0" borderId="53" xfId="4" applyNumberFormat="1" applyFont="1" applyBorder="1" applyAlignment="1">
      <alignment horizontal="right" vertical="center" wrapText="1"/>
    </xf>
    <xf numFmtId="178" fontId="8" fillId="0" borderId="49" xfId="4" applyNumberFormat="1" applyFont="1" applyBorder="1" applyAlignment="1">
      <alignment horizontal="right" vertical="center" wrapText="1"/>
    </xf>
    <xf numFmtId="178" fontId="8" fillId="0" borderId="42" xfId="4" applyNumberFormat="1" applyFont="1" applyBorder="1" applyAlignment="1">
      <alignment horizontal="right" vertical="center" wrapText="1"/>
    </xf>
    <xf numFmtId="41" fontId="8" fillId="0" borderId="53" xfId="4" applyFont="1" applyBorder="1" applyAlignment="1">
      <alignment horizontal="center" vertical="center" wrapText="1"/>
    </xf>
    <xf numFmtId="41" fontId="8" fillId="0" borderId="49" xfId="4" applyFont="1" applyBorder="1" applyAlignment="1">
      <alignment horizontal="center" vertical="center" wrapText="1"/>
    </xf>
    <xf numFmtId="41" fontId="8" fillId="0" borderId="42" xfId="4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64" xfId="0" applyFont="1" applyBorder="1" applyAlignment="1">
      <alignment horizontal="center" vertical="center"/>
    </xf>
    <xf numFmtId="179" fontId="8" fillId="0" borderId="53" xfId="4" applyNumberFormat="1" applyFont="1" applyBorder="1" applyAlignment="1">
      <alignment vertical="center" wrapText="1"/>
    </xf>
    <xf numFmtId="179" fontId="8" fillId="0" borderId="49" xfId="4" applyNumberFormat="1" applyFont="1" applyBorder="1" applyAlignment="1">
      <alignment vertical="center" wrapText="1"/>
    </xf>
    <xf numFmtId="179" fontId="8" fillId="0" borderId="42" xfId="4" applyNumberFormat="1" applyFont="1" applyBorder="1" applyAlignment="1">
      <alignment vertical="center" wrapText="1"/>
    </xf>
    <xf numFmtId="183" fontId="7" fillId="0" borderId="28" xfId="0" applyNumberFormat="1" applyFont="1" applyBorder="1" applyAlignment="1">
      <alignment horizontal="center" vertical="center" shrinkToFit="1"/>
    </xf>
    <xf numFmtId="10" fontId="7" fillId="0" borderId="0" xfId="0" applyNumberFormat="1" applyFont="1" applyAlignment="1">
      <alignment horizontal="center" vertical="center"/>
    </xf>
    <xf numFmtId="184" fontId="7" fillId="0" borderId="0" xfId="0" applyNumberFormat="1" applyFont="1" applyAlignment="1">
      <alignment horizontal="center" vertical="center"/>
    </xf>
    <xf numFmtId="179" fontId="8" fillId="0" borderId="58" xfId="2" applyNumberFormat="1" applyFont="1" applyBorder="1">
      <alignment vertical="center"/>
    </xf>
    <xf numFmtId="178" fontId="8" fillId="0" borderId="59" xfId="4" applyNumberFormat="1" applyFont="1" applyBorder="1" applyAlignment="1">
      <alignment horizontal="right" vertical="center"/>
    </xf>
    <xf numFmtId="49" fontId="7" fillId="0" borderId="0" xfId="0" applyNumberFormat="1" applyFont="1" applyBorder="1" applyAlignment="1">
      <alignment horizontal="center" vertical="center"/>
    </xf>
    <xf numFmtId="178" fontId="7" fillId="0" borderId="28" xfId="4" applyNumberFormat="1" applyFont="1" applyBorder="1">
      <alignment vertical="center"/>
    </xf>
    <xf numFmtId="0" fontId="1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52" xfId="0" applyFont="1" applyBorder="1" applyAlignment="1">
      <alignment horizontal="left" vertical="center" wrapText="1"/>
    </xf>
    <xf numFmtId="0" fontId="7" fillId="5" borderId="16" xfId="0" applyFont="1" applyFill="1" applyBorder="1" applyAlignment="1">
      <alignment horizontal="left" vertical="center"/>
    </xf>
    <xf numFmtId="41" fontId="7" fillId="0" borderId="0" xfId="4" applyFont="1" applyAlignment="1">
      <alignment horizontal="center" vertical="center"/>
    </xf>
    <xf numFmtId="41" fontId="7" fillId="0" borderId="38" xfId="2" applyFont="1" applyBorder="1" applyAlignment="1">
      <alignment vertical="center" shrinkToFit="1"/>
    </xf>
  </cellXfs>
  <cellStyles count="7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0"/>
  <sheetViews>
    <sheetView tabSelected="1" zoomScaleNormal="100" zoomScaleSheetLayoutView="75" workbookViewId="0">
      <selection activeCell="R14" sqref="R14"/>
    </sheetView>
  </sheetViews>
  <sheetFormatPr defaultColWidth="9" defaultRowHeight="16.5" x14ac:dyDescent="0.3"/>
  <cols>
    <col min="1" max="1" width="9.625" customWidth="1"/>
    <col min="2" max="2" width="6.375" customWidth="1"/>
    <col min="3" max="3" width="6" customWidth="1"/>
    <col min="4" max="4" width="11.375" customWidth="1"/>
    <col min="5" max="5" width="5.375" customWidth="1"/>
    <col min="6" max="6" width="6.125" customWidth="1"/>
    <col min="7" max="8" width="6.875" customWidth="1"/>
    <col min="9" max="9" width="16.375" customWidth="1"/>
    <col min="10" max="10" width="9.125" customWidth="1"/>
    <col min="11" max="11" width="5.125" customWidth="1"/>
    <col min="12" max="12" width="9.75" customWidth="1"/>
  </cols>
  <sheetData>
    <row r="1" spans="1:16" ht="29.25" customHeight="1" x14ac:dyDescent="0.3"/>
    <row r="2" spans="1:16" ht="51" customHeight="1" x14ac:dyDescent="0.3">
      <c r="A2" s="375" t="s">
        <v>418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</row>
    <row r="3" spans="1:16" x14ac:dyDescent="0.3">
      <c r="B3" s="1"/>
    </row>
    <row r="4" spans="1:16" x14ac:dyDescent="0.3">
      <c r="B4" s="1"/>
    </row>
    <row r="5" spans="1:16" ht="21.75" customHeight="1" x14ac:dyDescent="0.3">
      <c r="B5" s="262" t="s">
        <v>307</v>
      </c>
      <c r="C5" s="376" t="s">
        <v>475</v>
      </c>
      <c r="D5" s="376"/>
      <c r="E5" s="376"/>
      <c r="F5" s="376"/>
      <c r="G5" s="376"/>
      <c r="H5" s="376"/>
      <c r="I5" s="376"/>
      <c r="J5" s="376"/>
      <c r="K5" s="376"/>
      <c r="L5" s="376"/>
      <c r="M5" s="376"/>
      <c r="N5" s="376"/>
      <c r="O5" s="376"/>
    </row>
    <row r="6" spans="1:16" ht="21.75" customHeight="1" x14ac:dyDescent="0.3">
      <c r="B6" s="262"/>
      <c r="C6" s="377" t="s">
        <v>474</v>
      </c>
      <c r="D6" s="377"/>
      <c r="E6" s="377"/>
      <c r="F6" s="377"/>
      <c r="G6" s="377"/>
      <c r="H6" s="377"/>
      <c r="I6" s="377"/>
      <c r="J6" s="377"/>
      <c r="K6" s="377"/>
      <c r="L6" s="377"/>
      <c r="M6" s="263"/>
      <c r="N6" s="263"/>
      <c r="O6" s="263"/>
    </row>
    <row r="7" spans="1:16" ht="21.75" customHeight="1" x14ac:dyDescent="0.3">
      <c r="B7" s="2"/>
      <c r="C7" s="379" t="s">
        <v>148</v>
      </c>
      <c r="D7" s="379"/>
      <c r="E7" s="380" t="s">
        <v>148</v>
      </c>
      <c r="F7" s="380"/>
      <c r="G7" s="379"/>
      <c r="H7" s="379"/>
      <c r="I7" s="379"/>
      <c r="J7" s="379"/>
      <c r="K7" s="379"/>
      <c r="L7" s="379"/>
      <c r="M7" s="3"/>
      <c r="N7" s="3"/>
      <c r="O7" s="3"/>
    </row>
    <row r="8" spans="1:16" ht="21.75" customHeight="1" x14ac:dyDescent="0.3">
      <c r="B8" s="2" t="s">
        <v>106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6" ht="21.75" customHeight="1" x14ac:dyDescent="0.3">
      <c r="B9" s="2"/>
      <c r="C9" s="2" t="s">
        <v>343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6" ht="21.75" customHeight="1" x14ac:dyDescent="0.3">
      <c r="B10" s="2"/>
      <c r="C10" s="2"/>
      <c r="D10" s="2" t="s">
        <v>339</v>
      </c>
      <c r="E10" s="3"/>
      <c r="F10" s="371">
        <v>185523.32400000002</v>
      </c>
      <c r="G10" s="371"/>
      <c r="H10" s="3" t="s">
        <v>165</v>
      </c>
      <c r="I10" s="3" t="s">
        <v>203</v>
      </c>
      <c r="J10" s="371">
        <v>10500</v>
      </c>
      <c r="K10" s="371"/>
      <c r="L10" s="3" t="s">
        <v>165</v>
      </c>
      <c r="M10" s="3"/>
      <c r="N10" s="3"/>
      <c r="O10" s="3"/>
    </row>
    <row r="11" spans="1:16" ht="21.75" customHeight="1" x14ac:dyDescent="0.3">
      <c r="B11" s="2"/>
      <c r="C11" s="2"/>
      <c r="D11" s="2" t="s">
        <v>245</v>
      </c>
      <c r="E11" s="3"/>
      <c r="F11" s="371">
        <v>0</v>
      </c>
      <c r="G11" s="371"/>
      <c r="H11" s="3" t="s">
        <v>165</v>
      </c>
      <c r="I11" s="3" t="s">
        <v>236</v>
      </c>
      <c r="J11" s="371">
        <v>2891084.99988</v>
      </c>
      <c r="K11" s="371"/>
      <c r="L11" s="3" t="s">
        <v>165</v>
      </c>
      <c r="M11" s="3"/>
      <c r="N11" s="3"/>
      <c r="O11" s="3"/>
    </row>
    <row r="12" spans="1:16" ht="21.75" customHeight="1" x14ac:dyDescent="0.3">
      <c r="B12" s="2"/>
      <c r="C12" s="2"/>
      <c r="D12" s="2" t="s">
        <v>175</v>
      </c>
      <c r="E12" s="3"/>
      <c r="F12" s="371">
        <v>2520515</v>
      </c>
      <c r="G12" s="371"/>
      <c r="H12" s="3" t="s">
        <v>165</v>
      </c>
      <c r="I12" s="2" t="s">
        <v>250</v>
      </c>
      <c r="J12" s="378">
        <v>5319035.5810000002</v>
      </c>
      <c r="K12" s="378"/>
      <c r="L12" s="3" t="s">
        <v>165</v>
      </c>
      <c r="M12" s="3"/>
      <c r="N12" s="3"/>
      <c r="O12" s="3"/>
    </row>
    <row r="13" spans="1:16" ht="21.75" customHeight="1" x14ac:dyDescent="0.3">
      <c r="B13" s="2"/>
      <c r="C13" s="2"/>
      <c r="D13" s="2" t="s">
        <v>315</v>
      </c>
      <c r="F13" s="371">
        <v>92455</v>
      </c>
      <c r="G13" s="371"/>
      <c r="H13" s="3" t="s">
        <v>165</v>
      </c>
      <c r="I13" s="3"/>
      <c r="J13" s="378"/>
      <c r="K13" s="381"/>
      <c r="L13" s="3"/>
      <c r="M13" s="3"/>
      <c r="N13" s="3"/>
      <c r="O13" s="3"/>
    </row>
    <row r="14" spans="1:16" ht="21.75" customHeight="1" x14ac:dyDescent="0.3">
      <c r="B14" s="2"/>
      <c r="C14" s="2" t="s">
        <v>167</v>
      </c>
      <c r="D14" s="3"/>
      <c r="E14" s="3"/>
      <c r="F14" s="3"/>
      <c r="G14" s="3"/>
      <c r="H14" s="3"/>
      <c r="I14" s="3"/>
      <c r="J14" s="373"/>
      <c r="K14" s="373"/>
      <c r="L14" s="3"/>
      <c r="M14" s="3"/>
      <c r="N14" s="3"/>
      <c r="O14" s="3"/>
    </row>
    <row r="15" spans="1:16" ht="21.75" customHeight="1" x14ac:dyDescent="0.3">
      <c r="B15" s="2"/>
      <c r="C15" s="2"/>
      <c r="D15" s="2" t="s">
        <v>238</v>
      </c>
      <c r="E15" s="3"/>
      <c r="F15" s="371">
        <v>1682649.06</v>
      </c>
      <c r="G15" s="371"/>
      <c r="H15" s="3" t="s">
        <v>165</v>
      </c>
      <c r="I15" s="3" t="s">
        <v>26</v>
      </c>
      <c r="J15" s="371">
        <v>1851958</v>
      </c>
      <c r="K15" s="371"/>
      <c r="L15" s="3" t="s">
        <v>165</v>
      </c>
      <c r="M15" s="3"/>
      <c r="N15" s="3"/>
      <c r="O15" s="3"/>
    </row>
    <row r="16" spans="1:16" ht="21.75" customHeight="1" x14ac:dyDescent="0.3">
      <c r="B16" s="2"/>
      <c r="C16" s="2"/>
      <c r="D16" s="2" t="s">
        <v>233</v>
      </c>
      <c r="E16" s="3"/>
      <c r="F16" s="371">
        <v>2641544.9999683001</v>
      </c>
      <c r="G16" s="371"/>
      <c r="H16" s="3" t="s">
        <v>165</v>
      </c>
      <c r="I16" s="3" t="s">
        <v>36</v>
      </c>
      <c r="J16" s="371">
        <v>0</v>
      </c>
      <c r="K16" s="371"/>
      <c r="L16" s="3" t="s">
        <v>165</v>
      </c>
      <c r="M16" s="3"/>
      <c r="N16" s="3"/>
      <c r="O16" s="3"/>
    </row>
    <row r="17" spans="2:15" ht="21.75" customHeight="1" x14ac:dyDescent="0.3">
      <c r="B17" s="2"/>
      <c r="C17" s="2"/>
      <c r="D17" s="2" t="s">
        <v>191</v>
      </c>
      <c r="E17" s="3"/>
      <c r="F17" s="371">
        <v>45000</v>
      </c>
      <c r="G17" s="371"/>
      <c r="H17" s="3" t="s">
        <v>165</v>
      </c>
      <c r="I17" s="3" t="s">
        <v>199</v>
      </c>
      <c r="J17" s="371">
        <v>0</v>
      </c>
      <c r="K17" s="371"/>
      <c r="L17" s="3" t="s">
        <v>165</v>
      </c>
      <c r="M17" s="3"/>
      <c r="N17" s="3"/>
      <c r="O17" s="3"/>
    </row>
    <row r="18" spans="2:15" ht="21.75" customHeight="1" x14ac:dyDescent="0.3">
      <c r="B18" s="2"/>
      <c r="C18" s="2"/>
      <c r="D18" s="2" t="s">
        <v>50</v>
      </c>
      <c r="E18" s="3"/>
      <c r="F18" s="371">
        <v>1218965.8999600001</v>
      </c>
      <c r="G18" s="371"/>
      <c r="H18" s="3" t="s">
        <v>165</v>
      </c>
      <c r="I18" s="4" t="s">
        <v>47</v>
      </c>
      <c r="J18" s="371">
        <v>3578995.8449999997</v>
      </c>
      <c r="K18" s="371"/>
      <c r="L18" s="3" t="s">
        <v>165</v>
      </c>
      <c r="M18" s="3"/>
      <c r="N18" s="3"/>
      <c r="O18" s="3"/>
    </row>
    <row r="19" spans="2:15" ht="21.75" customHeight="1" x14ac:dyDescent="0.3">
      <c r="B19" s="2"/>
      <c r="C19" s="2"/>
      <c r="D19" s="2"/>
      <c r="E19" s="3"/>
      <c r="F19" s="371"/>
      <c r="G19" s="371"/>
      <c r="H19" s="3"/>
      <c r="I19" s="3"/>
      <c r="J19" s="3"/>
      <c r="K19" s="3"/>
      <c r="L19" s="3"/>
      <c r="M19" s="3"/>
      <c r="N19" s="3"/>
      <c r="O19" s="3"/>
    </row>
    <row r="20" spans="2:15" ht="21.75" customHeight="1" x14ac:dyDescent="0.3">
      <c r="B20" s="2" t="s">
        <v>405</v>
      </c>
      <c r="C20" s="3" t="s">
        <v>107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2:15" ht="21.75" customHeight="1" x14ac:dyDescent="0.3"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2:15" ht="21.75" customHeight="1" x14ac:dyDescent="0.3">
      <c r="B22" s="2"/>
      <c r="C22" s="3"/>
      <c r="D22" s="374"/>
      <c r="E22" s="374"/>
      <c r="F22" s="372"/>
      <c r="G22" s="372"/>
      <c r="H22" s="3"/>
      <c r="I22" s="3"/>
      <c r="J22" s="3"/>
      <c r="K22" s="3"/>
    </row>
    <row r="23" spans="2:15" ht="21.75" customHeight="1" x14ac:dyDescent="0.3">
      <c r="B23" s="2"/>
      <c r="C23" s="3" t="s">
        <v>148</v>
      </c>
      <c r="D23" s="374"/>
      <c r="E23" s="374"/>
      <c r="F23" s="372"/>
      <c r="G23" s="372"/>
      <c r="H23" s="3"/>
      <c r="I23" s="3"/>
      <c r="J23" s="3"/>
      <c r="K23" s="3"/>
    </row>
    <row r="24" spans="2:15" ht="21.75" customHeight="1" x14ac:dyDescent="0.3">
      <c r="B24" s="2"/>
      <c r="C24" s="3"/>
      <c r="D24" s="374"/>
      <c r="E24" s="374"/>
      <c r="F24" s="372"/>
      <c r="G24" s="372"/>
      <c r="H24" s="3"/>
      <c r="I24" s="3"/>
      <c r="J24" s="3"/>
      <c r="K24" s="3"/>
    </row>
    <row r="25" spans="2:15" ht="21.75" customHeight="1" x14ac:dyDescent="0.3">
      <c r="B25" s="2"/>
      <c r="C25" s="3"/>
      <c r="D25" s="3"/>
      <c r="E25" s="3"/>
      <c r="F25" s="3"/>
      <c r="G25" s="3"/>
      <c r="H25" s="3"/>
      <c r="I25" s="3"/>
      <c r="J25" s="3"/>
      <c r="K25" s="3"/>
    </row>
    <row r="26" spans="2:15" ht="21.75" customHeight="1" x14ac:dyDescent="0.3">
      <c r="B26" s="2"/>
      <c r="C26" s="3"/>
      <c r="D26" s="3"/>
      <c r="E26" s="3"/>
      <c r="F26" s="3"/>
      <c r="G26" s="3"/>
      <c r="H26" s="3"/>
      <c r="I26" s="3"/>
      <c r="J26" s="3"/>
      <c r="K26" s="3"/>
    </row>
    <row r="27" spans="2:15" ht="21.75" customHeight="1" x14ac:dyDescent="0.3">
      <c r="B27" s="2"/>
      <c r="C27" s="3"/>
      <c r="D27" s="3"/>
      <c r="E27" s="3"/>
      <c r="F27" s="3"/>
      <c r="G27" s="3"/>
      <c r="H27" s="3"/>
      <c r="I27" s="3"/>
      <c r="J27" s="3"/>
      <c r="K27" s="3"/>
    </row>
    <row r="28" spans="2:15" ht="21.75" customHeight="1" x14ac:dyDescent="0.3">
      <c r="B28" s="2"/>
      <c r="C28" s="3"/>
      <c r="D28" s="3"/>
      <c r="E28" s="3"/>
      <c r="F28" s="3"/>
      <c r="G28" s="3"/>
      <c r="H28" s="3"/>
      <c r="I28" s="3"/>
      <c r="J28" s="3"/>
      <c r="K28" s="3"/>
    </row>
    <row r="29" spans="2:15" ht="21.75" customHeight="1" x14ac:dyDescent="0.3">
      <c r="B29" s="2"/>
      <c r="C29" s="3"/>
      <c r="D29" s="3"/>
      <c r="E29" s="3"/>
      <c r="F29" s="3"/>
      <c r="G29" s="3"/>
      <c r="H29" s="3"/>
      <c r="I29" s="3"/>
      <c r="J29" s="3"/>
      <c r="K29" s="3"/>
    </row>
    <row r="30" spans="2:15" ht="21.75" customHeight="1" x14ac:dyDescent="0.3">
      <c r="B30" s="2"/>
      <c r="C30" s="3"/>
      <c r="D30" s="3"/>
      <c r="E30" s="3"/>
      <c r="F30" s="3"/>
      <c r="G30" s="3"/>
      <c r="H30" s="3"/>
      <c r="I30" s="3"/>
      <c r="J30" s="3"/>
      <c r="K30" s="3"/>
    </row>
  </sheetData>
  <mergeCells count="30"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  <mergeCell ref="D24:E24"/>
    <mergeCell ref="D22:E22"/>
    <mergeCell ref="D23:E23"/>
    <mergeCell ref="F10:G10"/>
    <mergeCell ref="F11:G11"/>
    <mergeCell ref="F23:G23"/>
    <mergeCell ref="F12:G12"/>
    <mergeCell ref="F15:G15"/>
    <mergeCell ref="F13:G13"/>
    <mergeCell ref="F17:G17"/>
    <mergeCell ref="F18:G18"/>
    <mergeCell ref="F16:G16"/>
    <mergeCell ref="J18:K18"/>
    <mergeCell ref="F24:G24"/>
    <mergeCell ref="F19:G19"/>
    <mergeCell ref="F22:G22"/>
    <mergeCell ref="J14:K14"/>
    <mergeCell ref="J15:K15"/>
  </mergeCells>
  <phoneticPr fontId="6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S101"/>
  <sheetViews>
    <sheetView view="pageBreakPreview" topLeftCell="A19" zoomScale="115" zoomScaleNormal="100" zoomScaleSheetLayoutView="115" workbookViewId="0">
      <selection activeCell="R12" sqref="R12"/>
    </sheetView>
  </sheetViews>
  <sheetFormatPr defaultColWidth="9" defaultRowHeight="16.5" x14ac:dyDescent="0.3"/>
  <cols>
    <col min="1" max="2" width="7.125" style="91" customWidth="1"/>
    <col min="3" max="3" width="13.25" style="91" customWidth="1"/>
    <col min="4" max="5" width="12.625" style="110" customWidth="1"/>
    <col min="6" max="6" width="12.625" style="111" customWidth="1"/>
    <col min="7" max="7" width="8.125" style="112" customWidth="1"/>
    <col min="8" max="8" width="20.75" style="23" customWidth="1"/>
    <col min="9" max="9" width="12.5" style="23" customWidth="1"/>
    <col min="10" max="10" width="3.125" style="24" customWidth="1"/>
    <col min="11" max="11" width="2.625" style="24" customWidth="1"/>
    <col min="12" max="13" width="3.125" style="23" customWidth="1"/>
    <col min="14" max="14" width="2.625" style="23" customWidth="1"/>
    <col min="15" max="15" width="13.625" style="23" customWidth="1"/>
    <col min="16" max="16" width="2.5" style="23" customWidth="1"/>
    <col min="17" max="17" width="0.125" style="5" customWidth="1"/>
    <col min="18" max="18" width="30.125" style="5" customWidth="1"/>
    <col min="19" max="19" width="11.5" style="5" customWidth="1"/>
    <col min="20" max="16384" width="9" style="5"/>
  </cols>
  <sheetData>
    <row r="1" spans="1:16" ht="22.5" x14ac:dyDescent="0.3">
      <c r="A1" s="406" t="s">
        <v>437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</row>
    <row r="2" spans="1:16" ht="22.5" x14ac:dyDescent="0.3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</row>
    <row r="3" spans="1:16" ht="21.95" customHeight="1" thickBot="1" x14ac:dyDescent="0.35">
      <c r="A3" s="437" t="s">
        <v>304</v>
      </c>
      <c r="B3" s="437"/>
      <c r="C3" s="7"/>
      <c r="D3" s="7"/>
      <c r="E3" s="7"/>
      <c r="F3" s="8"/>
      <c r="G3" s="9"/>
      <c r="H3" s="7"/>
      <c r="I3" s="7" t="s">
        <v>148</v>
      </c>
      <c r="J3" s="7"/>
      <c r="K3" s="7"/>
      <c r="L3" s="7"/>
      <c r="M3" s="7"/>
      <c r="N3" s="434" t="s">
        <v>22</v>
      </c>
      <c r="O3" s="434"/>
      <c r="P3" s="434"/>
    </row>
    <row r="4" spans="1:16" ht="19.5" customHeight="1" x14ac:dyDescent="0.3">
      <c r="A4" s="410" t="s">
        <v>152</v>
      </c>
      <c r="B4" s="414" t="s">
        <v>113</v>
      </c>
      <c r="C4" s="420" t="s">
        <v>110</v>
      </c>
      <c r="D4" s="408" t="s">
        <v>438</v>
      </c>
      <c r="E4" s="408" t="s">
        <v>439</v>
      </c>
      <c r="F4" s="422" t="s">
        <v>340</v>
      </c>
      <c r="G4" s="422"/>
      <c r="H4" s="428" t="s">
        <v>384</v>
      </c>
      <c r="I4" s="414"/>
      <c r="J4" s="414"/>
      <c r="K4" s="414"/>
      <c r="L4" s="414"/>
      <c r="M4" s="414"/>
      <c r="N4" s="414"/>
      <c r="O4" s="414"/>
      <c r="P4" s="429"/>
    </row>
    <row r="5" spans="1:16" ht="19.5" customHeight="1" thickBot="1" x14ac:dyDescent="0.35">
      <c r="A5" s="411"/>
      <c r="B5" s="415"/>
      <c r="C5" s="421"/>
      <c r="D5" s="409"/>
      <c r="E5" s="409"/>
      <c r="F5" s="10" t="s">
        <v>130</v>
      </c>
      <c r="G5" s="11" t="s">
        <v>301</v>
      </c>
      <c r="H5" s="430"/>
      <c r="I5" s="415"/>
      <c r="J5" s="415"/>
      <c r="K5" s="415"/>
      <c r="L5" s="415"/>
      <c r="M5" s="415"/>
      <c r="N5" s="415"/>
      <c r="O5" s="415"/>
      <c r="P5" s="431"/>
    </row>
    <row r="6" spans="1:16" ht="20.100000000000001" customHeight="1" thickBot="1" x14ac:dyDescent="0.35">
      <c r="A6" s="382" t="s">
        <v>334</v>
      </c>
      <c r="B6" s="383"/>
      <c r="C6" s="384"/>
      <c r="D6" s="12">
        <f>SUM(D7,D65,D36,D80,D26,D32,D85)</f>
        <v>9224180</v>
      </c>
      <c r="E6" s="12">
        <f>SUM(E7,E65,E36,E80,E26,E32,E85)</f>
        <v>11019113.90488</v>
      </c>
      <c r="F6" s="13">
        <f>+E6-D6</f>
        <v>1794933.9048800003</v>
      </c>
      <c r="G6" s="14">
        <f>+F6/D6*100</f>
        <v>19.459007791261666</v>
      </c>
      <c r="H6" s="15"/>
      <c r="I6" s="15"/>
      <c r="J6" s="16"/>
      <c r="K6" s="16"/>
      <c r="L6" s="15"/>
      <c r="M6" s="15"/>
      <c r="N6" s="15"/>
      <c r="O6" s="261">
        <f>SUM(O7,O26,O32,O36,O65,O80,O85)</f>
        <v>11019114304.880001</v>
      </c>
      <c r="P6" s="17" t="s">
        <v>136</v>
      </c>
    </row>
    <row r="7" spans="1:16" s="27" customFormat="1" ht="18.95" customHeight="1" thickTop="1" x14ac:dyDescent="0.3">
      <c r="A7" s="18" t="s">
        <v>154</v>
      </c>
      <c r="B7" s="432" t="s">
        <v>155</v>
      </c>
      <c r="C7" s="433"/>
      <c r="D7" s="19">
        <f>SUM(D8)</f>
        <v>185523</v>
      </c>
      <c r="E7" s="20">
        <f>SUM(E8)</f>
        <v>185523.32400000002</v>
      </c>
      <c r="F7" s="21">
        <f>+E7-D7</f>
        <v>0.32400000002235174</v>
      </c>
      <c r="G7" s="22">
        <f>+F7/D7*100</f>
        <v>1.7464141913528335E-4</v>
      </c>
      <c r="H7" s="23"/>
      <c r="I7" s="23"/>
      <c r="J7" s="24"/>
      <c r="K7" s="24"/>
      <c r="L7" s="23"/>
      <c r="M7" s="23"/>
      <c r="N7" s="23"/>
      <c r="O7" s="25">
        <f>O8</f>
        <v>185523324</v>
      </c>
      <c r="P7" s="26" t="s">
        <v>136</v>
      </c>
    </row>
    <row r="8" spans="1:16" s="27" customFormat="1" ht="17.100000000000001" customHeight="1" x14ac:dyDescent="0.3">
      <c r="A8" s="18" t="s">
        <v>140</v>
      </c>
      <c r="B8" s="29" t="s">
        <v>142</v>
      </c>
      <c r="C8" s="322" t="s">
        <v>156</v>
      </c>
      <c r="D8" s="324">
        <f>SUM(D9:D25)</f>
        <v>185523</v>
      </c>
      <c r="E8" s="316">
        <f>SUM(E9:E25)+1</f>
        <v>185523.32400000002</v>
      </c>
      <c r="F8" s="30">
        <f>+E8-D8</f>
        <v>0.32400000002235174</v>
      </c>
      <c r="G8" s="331">
        <f>+F8/D8*100</f>
        <v>1.7464141913528335E-4</v>
      </c>
      <c r="H8" s="31"/>
      <c r="I8" s="31"/>
      <c r="J8" s="32"/>
      <c r="K8" s="32"/>
      <c r="L8" s="31"/>
      <c r="M8" s="31"/>
      <c r="N8" s="31"/>
      <c r="O8" s="33">
        <f>SUM(O9,O17,O19,O24)</f>
        <v>185523324</v>
      </c>
      <c r="P8" s="34" t="s">
        <v>136</v>
      </c>
    </row>
    <row r="9" spans="1:16" s="27" customFormat="1" ht="17.100000000000001" customHeight="1" x14ac:dyDescent="0.3">
      <c r="A9" s="35"/>
      <c r="B9" s="36" t="s">
        <v>310</v>
      </c>
      <c r="C9" s="387" t="s">
        <v>231</v>
      </c>
      <c r="D9" s="390">
        <v>77373</v>
      </c>
      <c r="E9" s="393">
        <f>O9/1000</f>
        <v>77372.724000000002</v>
      </c>
      <c r="F9" s="403">
        <f>+E9-D9</f>
        <v>-0.27599999999802094</v>
      </c>
      <c r="G9" s="425">
        <f>+F9/D9*100</f>
        <v>-3.5671358225481878E-4</v>
      </c>
      <c r="H9" s="37"/>
      <c r="I9" s="38"/>
      <c r="J9" s="329"/>
      <c r="K9" s="329"/>
      <c r="L9" s="407" t="s">
        <v>149</v>
      </c>
      <c r="M9" s="407"/>
      <c r="N9" s="407"/>
      <c r="O9" s="38">
        <f>SUM(O10:O16)</f>
        <v>77372724</v>
      </c>
      <c r="P9" s="34" t="s">
        <v>136</v>
      </c>
    </row>
    <row r="10" spans="1:16" s="27" customFormat="1" ht="17.100000000000001" customHeight="1" x14ac:dyDescent="0.3">
      <c r="A10" s="35"/>
      <c r="B10" s="327"/>
      <c r="C10" s="388"/>
      <c r="D10" s="391"/>
      <c r="E10" s="394"/>
      <c r="F10" s="404"/>
      <c r="G10" s="426"/>
      <c r="H10" s="39" t="s">
        <v>168</v>
      </c>
      <c r="I10" s="40">
        <v>1000000</v>
      </c>
      <c r="J10" s="369" t="s">
        <v>136</v>
      </c>
      <c r="K10" s="41" t="s">
        <v>111</v>
      </c>
      <c r="L10" s="369">
        <v>12</v>
      </c>
      <c r="M10" s="369" t="s">
        <v>119</v>
      </c>
      <c r="N10" s="369" t="s">
        <v>126</v>
      </c>
      <c r="O10" s="40">
        <f t="shared" ref="O10:O16" si="0">SUM(I10*L10)</f>
        <v>12000000</v>
      </c>
      <c r="P10" s="42" t="s">
        <v>136</v>
      </c>
    </row>
    <row r="11" spans="1:16" s="27" customFormat="1" ht="17.100000000000001" customHeight="1" x14ac:dyDescent="0.3">
      <c r="A11" s="35"/>
      <c r="B11" s="327"/>
      <c r="C11" s="388"/>
      <c r="D11" s="391"/>
      <c r="E11" s="394"/>
      <c r="F11" s="404"/>
      <c r="G11" s="426"/>
      <c r="H11" s="43" t="s">
        <v>358</v>
      </c>
      <c r="I11" s="40">
        <v>600000</v>
      </c>
      <c r="J11" s="369" t="s">
        <v>136</v>
      </c>
      <c r="K11" s="41" t="s">
        <v>111</v>
      </c>
      <c r="L11" s="369">
        <v>12</v>
      </c>
      <c r="M11" s="369" t="s">
        <v>119</v>
      </c>
      <c r="N11" s="369" t="s">
        <v>126</v>
      </c>
      <c r="O11" s="40">
        <f t="shared" si="0"/>
        <v>7200000</v>
      </c>
      <c r="P11" s="42" t="s">
        <v>136</v>
      </c>
    </row>
    <row r="12" spans="1:16" s="27" customFormat="1" ht="17.100000000000001" customHeight="1" x14ac:dyDescent="0.3">
      <c r="A12" s="35"/>
      <c r="B12" s="327"/>
      <c r="C12" s="388"/>
      <c r="D12" s="391"/>
      <c r="E12" s="394"/>
      <c r="F12" s="404"/>
      <c r="G12" s="426"/>
      <c r="H12" s="43" t="s">
        <v>55</v>
      </c>
      <c r="I12" s="40">
        <v>2100000</v>
      </c>
      <c r="J12" s="369" t="s">
        <v>136</v>
      </c>
      <c r="K12" s="41" t="s">
        <v>111</v>
      </c>
      <c r="L12" s="369">
        <v>6</v>
      </c>
      <c r="M12" s="369" t="s">
        <v>119</v>
      </c>
      <c r="N12" s="369" t="s">
        <v>126</v>
      </c>
      <c r="O12" s="40">
        <f t="shared" si="0"/>
        <v>12600000</v>
      </c>
      <c r="P12" s="42" t="s">
        <v>136</v>
      </c>
    </row>
    <row r="13" spans="1:16" s="27" customFormat="1" ht="17.100000000000001" customHeight="1" x14ac:dyDescent="0.3">
      <c r="A13" s="35"/>
      <c r="B13" s="327"/>
      <c r="C13" s="388"/>
      <c r="D13" s="391"/>
      <c r="E13" s="394"/>
      <c r="F13" s="404"/>
      <c r="G13" s="426"/>
      <c r="H13" s="43" t="s">
        <v>17</v>
      </c>
      <c r="I13" s="40">
        <v>1300000</v>
      </c>
      <c r="J13" s="369" t="s">
        <v>136</v>
      </c>
      <c r="K13" s="41" t="s">
        <v>111</v>
      </c>
      <c r="L13" s="369">
        <v>12</v>
      </c>
      <c r="M13" s="369" t="s">
        <v>119</v>
      </c>
      <c r="N13" s="369" t="s">
        <v>126</v>
      </c>
      <c r="O13" s="40">
        <f t="shared" si="0"/>
        <v>15600000</v>
      </c>
      <c r="P13" s="42" t="s">
        <v>136</v>
      </c>
    </row>
    <row r="14" spans="1:16" s="27" customFormat="1" ht="17.100000000000001" customHeight="1" x14ac:dyDescent="0.3">
      <c r="A14" s="35"/>
      <c r="B14" s="327"/>
      <c r="C14" s="388"/>
      <c r="D14" s="391"/>
      <c r="E14" s="394"/>
      <c r="F14" s="404"/>
      <c r="G14" s="426"/>
      <c r="H14" s="43" t="s">
        <v>67</v>
      </c>
      <c r="I14" s="40">
        <v>100000</v>
      </c>
      <c r="J14" s="369" t="s">
        <v>136</v>
      </c>
      <c r="K14" s="41" t="s">
        <v>111</v>
      </c>
      <c r="L14" s="369">
        <v>12</v>
      </c>
      <c r="M14" s="369" t="s">
        <v>119</v>
      </c>
      <c r="N14" s="369" t="s">
        <v>126</v>
      </c>
      <c r="O14" s="40">
        <f>SUM(I14*L14)</f>
        <v>1200000</v>
      </c>
      <c r="P14" s="42" t="s">
        <v>136</v>
      </c>
    </row>
    <row r="15" spans="1:16" s="27" customFormat="1" ht="17.100000000000001" customHeight="1" x14ac:dyDescent="0.3">
      <c r="A15" s="35"/>
      <c r="B15" s="327"/>
      <c r="C15" s="388"/>
      <c r="D15" s="391"/>
      <c r="E15" s="394"/>
      <c r="F15" s="404"/>
      <c r="G15" s="426"/>
      <c r="H15" s="43" t="s">
        <v>402</v>
      </c>
      <c r="I15" s="40">
        <v>2272727</v>
      </c>
      <c r="J15" s="369" t="s">
        <v>136</v>
      </c>
      <c r="K15" s="41" t="s">
        <v>111</v>
      </c>
      <c r="L15" s="369">
        <v>12</v>
      </c>
      <c r="M15" s="369" t="s">
        <v>399</v>
      </c>
      <c r="N15" s="369" t="s">
        <v>126</v>
      </c>
      <c r="O15" s="40">
        <f>SUM(I15*L15)</f>
        <v>27272724</v>
      </c>
      <c r="P15" s="42" t="s">
        <v>136</v>
      </c>
    </row>
    <row r="16" spans="1:16" s="27" customFormat="1" ht="17.100000000000001" customHeight="1" x14ac:dyDescent="0.3">
      <c r="A16" s="35"/>
      <c r="B16" s="327"/>
      <c r="C16" s="389"/>
      <c r="D16" s="392"/>
      <c r="E16" s="395"/>
      <c r="F16" s="405"/>
      <c r="G16" s="427"/>
      <c r="H16" s="43" t="s">
        <v>361</v>
      </c>
      <c r="I16" s="44">
        <v>750000</v>
      </c>
      <c r="J16" s="369" t="s">
        <v>136</v>
      </c>
      <c r="K16" s="41" t="s">
        <v>111</v>
      </c>
      <c r="L16" s="369">
        <v>2</v>
      </c>
      <c r="M16" s="369" t="s">
        <v>114</v>
      </c>
      <c r="N16" s="369" t="s">
        <v>126</v>
      </c>
      <c r="O16" s="40">
        <f t="shared" si="0"/>
        <v>1500000</v>
      </c>
      <c r="P16" s="42" t="s">
        <v>136</v>
      </c>
    </row>
    <row r="17" spans="1:18" s="27" customFormat="1" ht="17.100000000000001" hidden="1" customHeight="1" x14ac:dyDescent="0.3">
      <c r="A17" s="35"/>
      <c r="B17" s="327"/>
      <c r="C17" s="387" t="s">
        <v>272</v>
      </c>
      <c r="D17" s="403">
        <v>0</v>
      </c>
      <c r="E17" s="403">
        <f>(O17/1000)</f>
        <v>0</v>
      </c>
      <c r="F17" s="399">
        <f>E17-D17</f>
        <v>0</v>
      </c>
      <c r="G17" s="385">
        <v>0</v>
      </c>
      <c r="H17" s="37"/>
      <c r="I17" s="38"/>
      <c r="J17" s="329"/>
      <c r="K17" s="45"/>
      <c r="L17" s="407" t="s">
        <v>149</v>
      </c>
      <c r="M17" s="407"/>
      <c r="N17" s="407"/>
      <c r="O17" s="46">
        <f>SUM(O18:O18)</f>
        <v>0</v>
      </c>
      <c r="P17" s="34" t="s">
        <v>136</v>
      </c>
    </row>
    <row r="18" spans="1:18" s="27" customFormat="1" ht="17.100000000000001" hidden="1" customHeight="1" x14ac:dyDescent="0.3">
      <c r="A18" s="35"/>
      <c r="B18" s="327"/>
      <c r="C18" s="388"/>
      <c r="D18" s="404"/>
      <c r="E18" s="405"/>
      <c r="F18" s="400"/>
      <c r="G18" s="386"/>
      <c r="H18" s="43" t="s">
        <v>24</v>
      </c>
      <c r="I18" s="28">
        <v>0</v>
      </c>
      <c r="J18" s="369" t="s">
        <v>136</v>
      </c>
      <c r="K18" s="41" t="s">
        <v>111</v>
      </c>
      <c r="L18" s="369">
        <v>1</v>
      </c>
      <c r="M18" s="369" t="s">
        <v>114</v>
      </c>
      <c r="N18" s="47" t="s">
        <v>128</v>
      </c>
      <c r="O18" s="40">
        <f>I18*L18</f>
        <v>0</v>
      </c>
      <c r="P18" s="42" t="s">
        <v>136</v>
      </c>
    </row>
    <row r="19" spans="1:18" s="27" customFormat="1" ht="17.100000000000001" customHeight="1" x14ac:dyDescent="0.3">
      <c r="A19" s="35"/>
      <c r="B19" s="327"/>
      <c r="C19" s="423" t="s">
        <v>87</v>
      </c>
      <c r="D19" s="390">
        <v>107895</v>
      </c>
      <c r="E19" s="441">
        <f>+O19/1000-1</f>
        <v>107894.6</v>
      </c>
      <c r="F19" s="399">
        <f>+E19-D19</f>
        <v>-0.39999999999417923</v>
      </c>
      <c r="G19" s="385">
        <f>+F19/D19*100</f>
        <v>-3.707308030902074E-4</v>
      </c>
      <c r="H19" s="37"/>
      <c r="I19" s="38"/>
      <c r="J19" s="329"/>
      <c r="K19" s="329"/>
      <c r="L19" s="407" t="s">
        <v>149</v>
      </c>
      <c r="M19" s="407"/>
      <c r="N19" s="407"/>
      <c r="O19" s="38">
        <f>SUM(O20:O23)</f>
        <v>107895600</v>
      </c>
      <c r="P19" s="34" t="s">
        <v>136</v>
      </c>
    </row>
    <row r="20" spans="1:18" s="27" customFormat="1" ht="17.100000000000001" customHeight="1" x14ac:dyDescent="0.3">
      <c r="A20" s="35"/>
      <c r="B20" s="327"/>
      <c r="C20" s="424"/>
      <c r="D20" s="391"/>
      <c r="E20" s="442"/>
      <c r="F20" s="400"/>
      <c r="G20" s="386"/>
      <c r="H20" s="43" t="s">
        <v>352</v>
      </c>
      <c r="I20" s="40">
        <v>21250000</v>
      </c>
      <c r="J20" s="369" t="s">
        <v>136</v>
      </c>
      <c r="K20" s="41" t="s">
        <v>111</v>
      </c>
      <c r="L20" s="369">
        <v>1</v>
      </c>
      <c r="M20" s="369" t="s">
        <v>114</v>
      </c>
      <c r="N20" s="47" t="s">
        <v>126</v>
      </c>
      <c r="O20" s="40">
        <f>I20*L20</f>
        <v>21250000</v>
      </c>
      <c r="P20" s="42" t="s">
        <v>136</v>
      </c>
    </row>
    <row r="21" spans="1:18" s="27" customFormat="1" ht="17.100000000000001" customHeight="1" x14ac:dyDescent="0.3">
      <c r="A21" s="35"/>
      <c r="B21" s="327"/>
      <c r="C21" s="424"/>
      <c r="D21" s="391"/>
      <c r="E21" s="442"/>
      <c r="F21" s="400"/>
      <c r="G21" s="386"/>
      <c r="H21" s="43" t="s">
        <v>401</v>
      </c>
      <c r="I21" s="40">
        <v>18650000</v>
      </c>
      <c r="J21" s="369" t="s">
        <v>136</v>
      </c>
      <c r="K21" s="41" t="s">
        <v>111</v>
      </c>
      <c r="L21" s="369">
        <v>1</v>
      </c>
      <c r="M21" s="369" t="s">
        <v>114</v>
      </c>
      <c r="N21" s="47" t="s">
        <v>126</v>
      </c>
      <c r="O21" s="40">
        <f>I21*L21</f>
        <v>18650000</v>
      </c>
      <c r="P21" s="42" t="s">
        <v>136</v>
      </c>
    </row>
    <row r="22" spans="1:18" s="27" customFormat="1" ht="17.100000000000001" customHeight="1" x14ac:dyDescent="0.3">
      <c r="A22" s="35"/>
      <c r="B22" s="327"/>
      <c r="C22" s="424"/>
      <c r="D22" s="391"/>
      <c r="E22" s="442"/>
      <c r="F22" s="400"/>
      <c r="G22" s="386"/>
      <c r="H22" s="39" t="s">
        <v>365</v>
      </c>
      <c r="I22" s="40">
        <v>5025000</v>
      </c>
      <c r="J22" s="369" t="s">
        <v>136</v>
      </c>
      <c r="K22" s="41" t="s">
        <v>111</v>
      </c>
      <c r="L22" s="369">
        <v>2</v>
      </c>
      <c r="M22" s="369" t="s">
        <v>114</v>
      </c>
      <c r="N22" s="47" t="s">
        <v>126</v>
      </c>
      <c r="O22" s="40">
        <f>I22*L22</f>
        <v>10050000</v>
      </c>
      <c r="P22" s="42" t="s">
        <v>136</v>
      </c>
    </row>
    <row r="23" spans="1:18" s="27" customFormat="1" ht="17.100000000000001" customHeight="1" x14ac:dyDescent="0.3">
      <c r="A23" s="35"/>
      <c r="B23" s="327"/>
      <c r="C23" s="424"/>
      <c r="D23" s="391"/>
      <c r="E23" s="442"/>
      <c r="F23" s="400"/>
      <c r="G23" s="386"/>
      <c r="H23" s="43" t="s">
        <v>350</v>
      </c>
      <c r="I23" s="40">
        <v>57945600</v>
      </c>
      <c r="J23" s="369" t="s">
        <v>136</v>
      </c>
      <c r="K23" s="41" t="s">
        <v>111</v>
      </c>
      <c r="L23" s="369">
        <v>1</v>
      </c>
      <c r="M23" s="369" t="s">
        <v>114</v>
      </c>
      <c r="N23" s="47" t="s">
        <v>126</v>
      </c>
      <c r="O23" s="40">
        <f>I23*L23</f>
        <v>57945600</v>
      </c>
      <c r="P23" s="42" t="s">
        <v>136</v>
      </c>
    </row>
    <row r="24" spans="1:18" s="27" customFormat="1" ht="17.100000000000001" customHeight="1" x14ac:dyDescent="0.3">
      <c r="A24" s="35"/>
      <c r="B24" s="327"/>
      <c r="C24" s="387" t="s">
        <v>220</v>
      </c>
      <c r="D24" s="390">
        <v>255</v>
      </c>
      <c r="E24" s="403">
        <f>(O24/1000)</f>
        <v>255</v>
      </c>
      <c r="F24" s="399">
        <f>E24-D24</f>
        <v>0</v>
      </c>
      <c r="G24" s="385">
        <v>0</v>
      </c>
      <c r="H24" s="37"/>
      <c r="I24" s="38"/>
      <c r="J24" s="329"/>
      <c r="K24" s="45"/>
      <c r="L24" s="407" t="s">
        <v>149</v>
      </c>
      <c r="M24" s="407"/>
      <c r="N24" s="407"/>
      <c r="O24" s="46">
        <f>SUM(O25:O25)</f>
        <v>255000</v>
      </c>
      <c r="P24" s="34" t="s">
        <v>136</v>
      </c>
    </row>
    <row r="25" spans="1:18" s="27" customFormat="1" ht="17.100000000000001" customHeight="1" x14ac:dyDescent="0.3">
      <c r="A25" s="35"/>
      <c r="B25" s="327"/>
      <c r="C25" s="388"/>
      <c r="D25" s="391"/>
      <c r="E25" s="405"/>
      <c r="F25" s="400"/>
      <c r="G25" s="386"/>
      <c r="H25" s="43" t="s">
        <v>370</v>
      </c>
      <c r="I25" s="28">
        <v>255000</v>
      </c>
      <c r="J25" s="369" t="s">
        <v>136</v>
      </c>
      <c r="K25" s="41" t="s">
        <v>111</v>
      </c>
      <c r="L25" s="369">
        <v>1</v>
      </c>
      <c r="M25" s="369" t="s">
        <v>114</v>
      </c>
      <c r="N25" s="47" t="s">
        <v>128</v>
      </c>
      <c r="O25" s="40">
        <f>I25*L25</f>
        <v>255000</v>
      </c>
      <c r="P25" s="42" t="s">
        <v>136</v>
      </c>
    </row>
    <row r="26" spans="1:18" s="27" customFormat="1" ht="18.95" customHeight="1" x14ac:dyDescent="0.3">
      <c r="A26" s="48" t="s">
        <v>281</v>
      </c>
      <c r="B26" s="412" t="s">
        <v>155</v>
      </c>
      <c r="C26" s="413"/>
      <c r="D26" s="49">
        <f>SUM(D27)</f>
        <v>10500</v>
      </c>
      <c r="E26" s="50">
        <f>SUM(E27)</f>
        <v>10500</v>
      </c>
      <c r="F26" s="51">
        <f>+E26-D26</f>
        <v>0</v>
      </c>
      <c r="G26" s="52">
        <f>+F26/D26*100</f>
        <v>0</v>
      </c>
      <c r="H26" s="53"/>
      <c r="I26" s="53"/>
      <c r="J26" s="330"/>
      <c r="K26" s="330"/>
      <c r="L26" s="53"/>
      <c r="M26" s="53"/>
      <c r="N26" s="53"/>
      <c r="O26" s="54">
        <f>O27</f>
        <v>10500000</v>
      </c>
      <c r="P26" s="55" t="s">
        <v>136</v>
      </c>
    </row>
    <row r="27" spans="1:18" s="27" customFormat="1" ht="17.100000000000001" customHeight="1" x14ac:dyDescent="0.3">
      <c r="A27" s="35"/>
      <c r="B27" s="36" t="s">
        <v>281</v>
      </c>
      <c r="C27" s="323" t="s">
        <v>156</v>
      </c>
      <c r="D27" s="325">
        <f>SUM(D28)</f>
        <v>10500</v>
      </c>
      <c r="E27" s="318">
        <f>SUM(E28)</f>
        <v>10500</v>
      </c>
      <c r="F27" s="319">
        <f>+E27-D27</f>
        <v>0</v>
      </c>
      <c r="G27" s="331">
        <f>+F27/D27*100</f>
        <v>0</v>
      </c>
      <c r="J27" s="369"/>
      <c r="K27" s="369"/>
      <c r="O27" s="56">
        <f>O28</f>
        <v>10500000</v>
      </c>
      <c r="P27" s="42" t="s">
        <v>136</v>
      </c>
    </row>
    <row r="28" spans="1:18" s="27" customFormat="1" ht="17.100000000000001" customHeight="1" x14ac:dyDescent="0.3">
      <c r="A28" s="35"/>
      <c r="B28" s="327"/>
      <c r="C28" s="396" t="s">
        <v>210</v>
      </c>
      <c r="D28" s="390">
        <v>10500</v>
      </c>
      <c r="E28" s="390">
        <f>O27/1000</f>
        <v>10500</v>
      </c>
      <c r="F28" s="399">
        <f>+E28-D28</f>
        <v>0</v>
      </c>
      <c r="G28" s="385">
        <f>+F28/D28*100</f>
        <v>0</v>
      </c>
      <c r="H28" s="435"/>
      <c r="I28" s="436"/>
      <c r="J28" s="329"/>
      <c r="K28" s="329"/>
      <c r="L28" s="416" t="s">
        <v>149</v>
      </c>
      <c r="M28" s="416"/>
      <c r="N28" s="416"/>
      <c r="O28" s="33">
        <f>SUM(O29:O31)</f>
        <v>10500000</v>
      </c>
      <c r="P28" s="34" t="s">
        <v>136</v>
      </c>
    </row>
    <row r="29" spans="1:18" s="27" customFormat="1" ht="17.100000000000001" customHeight="1" x14ac:dyDescent="0.3">
      <c r="A29" s="18"/>
      <c r="B29" s="327"/>
      <c r="C29" s="397"/>
      <c r="D29" s="391"/>
      <c r="E29" s="391"/>
      <c r="F29" s="400"/>
      <c r="G29" s="386"/>
      <c r="H29" s="39" t="s">
        <v>431</v>
      </c>
      <c r="I29" s="40">
        <v>20000</v>
      </c>
      <c r="J29" s="369" t="s">
        <v>136</v>
      </c>
      <c r="K29" s="41" t="s">
        <v>111</v>
      </c>
      <c r="L29" s="264">
        <v>120</v>
      </c>
      <c r="M29" s="369" t="s">
        <v>134</v>
      </c>
      <c r="N29" s="47" t="s">
        <v>126</v>
      </c>
      <c r="O29" s="40">
        <f>I29*L29</f>
        <v>2400000</v>
      </c>
      <c r="P29" s="42" t="s">
        <v>136</v>
      </c>
      <c r="R29" s="57"/>
    </row>
    <row r="30" spans="1:18" s="27" customFormat="1" ht="17.100000000000001" customHeight="1" x14ac:dyDescent="0.3">
      <c r="A30" s="35"/>
      <c r="B30" s="327"/>
      <c r="C30" s="397"/>
      <c r="D30" s="391"/>
      <c r="E30" s="391"/>
      <c r="F30" s="400"/>
      <c r="G30" s="386"/>
      <c r="H30" s="39" t="s">
        <v>430</v>
      </c>
      <c r="I30" s="40">
        <v>10000</v>
      </c>
      <c r="J30" s="369" t="s">
        <v>136</v>
      </c>
      <c r="K30" s="41" t="s">
        <v>111</v>
      </c>
      <c r="L30" s="264">
        <v>50</v>
      </c>
      <c r="M30" s="369" t="s">
        <v>134</v>
      </c>
      <c r="N30" s="47" t="s">
        <v>126</v>
      </c>
      <c r="O30" s="40">
        <f>I30*L30</f>
        <v>500000</v>
      </c>
      <c r="P30" s="42" t="s">
        <v>136</v>
      </c>
      <c r="R30" s="57"/>
    </row>
    <row r="31" spans="1:18" s="27" customFormat="1" ht="17.100000000000001" customHeight="1" x14ac:dyDescent="0.3">
      <c r="A31" s="58"/>
      <c r="B31" s="59"/>
      <c r="C31" s="398"/>
      <c r="D31" s="392"/>
      <c r="E31" s="392"/>
      <c r="F31" s="401"/>
      <c r="G31" s="402"/>
      <c r="H31" s="60" t="s">
        <v>434</v>
      </c>
      <c r="I31" s="61">
        <v>100000</v>
      </c>
      <c r="J31" s="299" t="s">
        <v>136</v>
      </c>
      <c r="K31" s="62" t="s">
        <v>111</v>
      </c>
      <c r="L31" s="299">
        <v>76</v>
      </c>
      <c r="M31" s="299" t="s">
        <v>134</v>
      </c>
      <c r="N31" s="63" t="s">
        <v>126</v>
      </c>
      <c r="O31" s="61">
        <f>I31*L31</f>
        <v>7600000</v>
      </c>
      <c r="P31" s="64" t="s">
        <v>136</v>
      </c>
      <c r="R31" s="57"/>
    </row>
    <row r="32" spans="1:18" s="27" customFormat="1" ht="18.95" hidden="1" customHeight="1" x14ac:dyDescent="0.3">
      <c r="A32" s="48" t="s">
        <v>209</v>
      </c>
      <c r="B32" s="412" t="s">
        <v>155</v>
      </c>
      <c r="C32" s="413"/>
      <c r="D32" s="49">
        <f t="shared" ref="D32:E33" si="1">SUM(D33)</f>
        <v>0</v>
      </c>
      <c r="E32" s="65">
        <f t="shared" si="1"/>
        <v>0</v>
      </c>
      <c r="F32" s="66">
        <f>+E32-D32</f>
        <v>0</v>
      </c>
      <c r="G32" s="52" t="e">
        <f>+F32/D32*100</f>
        <v>#DIV/0!</v>
      </c>
      <c r="H32" s="67"/>
      <c r="I32" s="67"/>
      <c r="J32" s="68"/>
      <c r="K32" s="68"/>
      <c r="L32" s="67"/>
      <c r="M32" s="67"/>
      <c r="N32" s="67"/>
      <c r="O32" s="54">
        <f>O33</f>
        <v>0</v>
      </c>
      <c r="P32" s="55" t="s">
        <v>136</v>
      </c>
    </row>
    <row r="33" spans="1:17" s="27" customFormat="1" ht="17.100000000000001" hidden="1" customHeight="1" x14ac:dyDescent="0.3">
      <c r="A33" s="35"/>
      <c r="B33" s="36" t="s">
        <v>209</v>
      </c>
      <c r="C33" s="326" t="s">
        <v>156</v>
      </c>
      <c r="D33" s="69">
        <f>D34</f>
        <v>0</v>
      </c>
      <c r="E33" s="70">
        <f t="shared" si="1"/>
        <v>0</v>
      </c>
      <c r="F33" s="71">
        <f>+E33-D33</f>
        <v>0</v>
      </c>
      <c r="G33" s="331" t="e">
        <f>+F33/D33*100</f>
        <v>#DIV/0!</v>
      </c>
      <c r="H33" s="72"/>
      <c r="I33" s="53"/>
      <c r="J33" s="330"/>
      <c r="K33" s="330"/>
      <c r="L33" s="53"/>
      <c r="M33" s="53"/>
      <c r="N33" s="53"/>
      <c r="O33" s="73">
        <f>SUM(O34)</f>
        <v>0</v>
      </c>
      <c r="P33" s="74" t="s">
        <v>136</v>
      </c>
    </row>
    <row r="34" spans="1:17" s="27" customFormat="1" ht="17.100000000000001" hidden="1" customHeight="1" x14ac:dyDescent="0.3">
      <c r="A34" s="35"/>
      <c r="B34" s="323"/>
      <c r="C34" s="387" t="s">
        <v>223</v>
      </c>
      <c r="D34" s="390">
        <v>0</v>
      </c>
      <c r="E34" s="393">
        <f>+O34/1000</f>
        <v>0</v>
      </c>
      <c r="F34" s="419">
        <f>+E34-D34</f>
        <v>0</v>
      </c>
      <c r="G34" s="417" t="e">
        <f>+F34/D34*100</f>
        <v>#DIV/0!</v>
      </c>
      <c r="H34" s="75"/>
      <c r="J34" s="369"/>
      <c r="K34" s="369"/>
      <c r="L34" s="27" t="s">
        <v>149</v>
      </c>
      <c r="O34" s="56">
        <f>SUM(O35:O35)</f>
        <v>0</v>
      </c>
      <c r="P34" s="42" t="s">
        <v>136</v>
      </c>
    </row>
    <row r="35" spans="1:17" s="27" customFormat="1" ht="17.100000000000001" hidden="1" customHeight="1" x14ac:dyDescent="0.3">
      <c r="A35" s="35"/>
      <c r="B35" s="323"/>
      <c r="C35" s="388"/>
      <c r="D35" s="391"/>
      <c r="E35" s="394"/>
      <c r="F35" s="419"/>
      <c r="G35" s="418"/>
      <c r="H35" s="43" t="s">
        <v>37</v>
      </c>
      <c r="I35" s="28">
        <v>0</v>
      </c>
      <c r="J35" s="369" t="s">
        <v>136</v>
      </c>
      <c r="K35" s="41" t="s">
        <v>111</v>
      </c>
      <c r="L35" s="369">
        <v>1</v>
      </c>
      <c r="M35" s="369" t="s">
        <v>114</v>
      </c>
      <c r="N35" s="369" t="s">
        <v>126</v>
      </c>
      <c r="O35" s="28">
        <f>+L35*I35</f>
        <v>0</v>
      </c>
      <c r="P35" s="42" t="s">
        <v>136</v>
      </c>
    </row>
    <row r="36" spans="1:17" s="27" customFormat="1" ht="18.95" customHeight="1" x14ac:dyDescent="0.3">
      <c r="A36" s="76" t="s">
        <v>116</v>
      </c>
      <c r="B36" s="413" t="s">
        <v>155</v>
      </c>
      <c r="C36" s="440"/>
      <c r="D36" s="49">
        <f>+D37+D55</f>
        <v>1972284</v>
      </c>
      <c r="E36" s="50">
        <f>+E37+E55</f>
        <v>2520515</v>
      </c>
      <c r="F36" s="51">
        <f>E36-D36</f>
        <v>548231</v>
      </c>
      <c r="G36" s="52">
        <f>+F36/D36*100</f>
        <v>27.796757464949266</v>
      </c>
      <c r="H36" s="53"/>
      <c r="I36" s="53"/>
      <c r="J36" s="53"/>
      <c r="K36" s="330"/>
      <c r="L36" s="53"/>
      <c r="M36" s="53"/>
      <c r="N36" s="53"/>
      <c r="O36" s="54">
        <f>SUM(O37,O55)</f>
        <v>2520515000</v>
      </c>
      <c r="P36" s="55" t="s">
        <v>136</v>
      </c>
    </row>
    <row r="37" spans="1:17" s="27" customFormat="1" ht="17.100000000000001" customHeight="1" x14ac:dyDescent="0.3">
      <c r="A37" s="35"/>
      <c r="B37" s="335" t="s">
        <v>122</v>
      </c>
      <c r="C37" s="323" t="s">
        <v>156</v>
      </c>
      <c r="D37" s="325">
        <f>SUM(D38:D51)</f>
        <v>1534364</v>
      </c>
      <c r="E37" s="317">
        <f>SUM(E38:E54)</f>
        <v>2089595</v>
      </c>
      <c r="F37" s="30">
        <f>E37-D37</f>
        <v>555231</v>
      </c>
      <c r="G37" s="331">
        <f>+F37/D37*100</f>
        <v>36.186393841357074</v>
      </c>
      <c r="K37" s="369"/>
      <c r="O37" s="56">
        <f>SUM(O38,O40,O46,O50)</f>
        <v>2089595000</v>
      </c>
      <c r="P37" s="42" t="s">
        <v>136</v>
      </c>
    </row>
    <row r="38" spans="1:17" s="27" customFormat="1" ht="17.100000000000001" customHeight="1" x14ac:dyDescent="0.3">
      <c r="A38" s="35"/>
      <c r="B38" s="335" t="s">
        <v>116</v>
      </c>
      <c r="C38" s="423" t="s">
        <v>57</v>
      </c>
      <c r="D38" s="390">
        <v>520000</v>
      </c>
      <c r="E38" s="441">
        <f>O38/1000</f>
        <v>475231</v>
      </c>
      <c r="F38" s="399">
        <f>+E38-D38</f>
        <v>-44769</v>
      </c>
      <c r="G38" s="385">
        <f>+F38/D38*100</f>
        <v>-8.6094230769230773</v>
      </c>
      <c r="H38" s="37"/>
      <c r="I38" s="38"/>
      <c r="J38" s="77"/>
      <c r="K38" s="329"/>
      <c r="L38" s="329" t="s">
        <v>149</v>
      </c>
      <c r="M38" s="329"/>
      <c r="N38" s="329"/>
      <c r="O38" s="38">
        <f>SUM(O39:O39)</f>
        <v>475231000</v>
      </c>
      <c r="P38" s="34" t="s">
        <v>136</v>
      </c>
    </row>
    <row r="39" spans="1:17" s="27" customFormat="1" ht="17.100000000000001" customHeight="1" x14ac:dyDescent="0.3">
      <c r="A39" s="35"/>
      <c r="B39" s="327"/>
      <c r="C39" s="388"/>
      <c r="D39" s="391"/>
      <c r="E39" s="442"/>
      <c r="F39" s="400"/>
      <c r="G39" s="386"/>
      <c r="H39" s="43" t="s">
        <v>187</v>
      </c>
      <c r="I39" s="560">
        <v>475231000</v>
      </c>
      <c r="J39" s="369" t="s">
        <v>136</v>
      </c>
      <c r="K39" s="41" t="s">
        <v>111</v>
      </c>
      <c r="L39" s="369">
        <v>1</v>
      </c>
      <c r="M39" s="369" t="s">
        <v>114</v>
      </c>
      <c r="N39" s="47" t="s">
        <v>126</v>
      </c>
      <c r="O39" s="40">
        <f>SUM(I39*L39)</f>
        <v>475231000</v>
      </c>
      <c r="P39" s="42" t="s">
        <v>136</v>
      </c>
    </row>
    <row r="40" spans="1:17" s="27" customFormat="1" ht="17.100000000000001" customHeight="1" x14ac:dyDescent="0.3">
      <c r="A40" s="35"/>
      <c r="B40" s="327"/>
      <c r="C40" s="423" t="s">
        <v>48</v>
      </c>
      <c r="D40" s="390">
        <v>82392</v>
      </c>
      <c r="E40" s="441">
        <f>O40/1000</f>
        <v>82392</v>
      </c>
      <c r="F40" s="399">
        <f>+E40-D40</f>
        <v>0</v>
      </c>
      <c r="G40" s="385">
        <f>+F40/D40*100</f>
        <v>0</v>
      </c>
      <c r="H40" s="272"/>
      <c r="I40" s="270"/>
      <c r="J40" s="333"/>
      <c r="K40" s="333"/>
      <c r="L40" s="439" t="s">
        <v>149</v>
      </c>
      <c r="M40" s="439"/>
      <c r="N40" s="439"/>
      <c r="O40" s="270">
        <f>SUM(O41:O45)</f>
        <v>82392000</v>
      </c>
      <c r="P40" s="271" t="s">
        <v>136</v>
      </c>
    </row>
    <row r="41" spans="1:17" s="27" customFormat="1" ht="17.100000000000001" customHeight="1" x14ac:dyDescent="0.3">
      <c r="A41" s="35"/>
      <c r="B41" s="327"/>
      <c r="C41" s="388"/>
      <c r="D41" s="391"/>
      <c r="E41" s="442"/>
      <c r="F41" s="400"/>
      <c r="G41" s="386"/>
      <c r="H41" s="281" t="s">
        <v>3</v>
      </c>
      <c r="I41" s="279">
        <v>3000000</v>
      </c>
      <c r="J41" s="276" t="s">
        <v>136</v>
      </c>
      <c r="K41" s="277" t="s">
        <v>111</v>
      </c>
      <c r="L41" s="274">
        <v>12</v>
      </c>
      <c r="M41" s="276" t="s">
        <v>119</v>
      </c>
      <c r="N41" s="275" t="s">
        <v>126</v>
      </c>
      <c r="O41" s="273">
        <f>SUM(I41*L41)</f>
        <v>36000000</v>
      </c>
      <c r="P41" s="79" t="s">
        <v>136</v>
      </c>
      <c r="Q41" s="28"/>
    </row>
    <row r="42" spans="1:17" s="27" customFormat="1" ht="17.100000000000001" customHeight="1" x14ac:dyDescent="0.3">
      <c r="A42" s="35"/>
      <c r="B42" s="327"/>
      <c r="C42" s="388"/>
      <c r="D42" s="391"/>
      <c r="E42" s="442"/>
      <c r="F42" s="400"/>
      <c r="G42" s="386"/>
      <c r="H42" s="282" t="s">
        <v>345</v>
      </c>
      <c r="I42" s="280">
        <v>746000</v>
      </c>
      <c r="J42" s="369" t="s">
        <v>136</v>
      </c>
      <c r="K42" s="278" t="s">
        <v>111</v>
      </c>
      <c r="L42" s="369">
        <v>12</v>
      </c>
      <c r="M42" s="369" t="s">
        <v>119</v>
      </c>
      <c r="N42" s="47" t="s">
        <v>126</v>
      </c>
      <c r="O42" s="40">
        <f>SUM(I42*L42)</f>
        <v>8952000</v>
      </c>
      <c r="P42" s="42" t="s">
        <v>136</v>
      </c>
      <c r="Q42" s="28"/>
    </row>
    <row r="43" spans="1:17" s="27" customFormat="1" ht="17.100000000000001" customHeight="1" x14ac:dyDescent="0.3">
      <c r="A43" s="35"/>
      <c r="B43" s="327"/>
      <c r="C43" s="388"/>
      <c r="D43" s="391"/>
      <c r="E43" s="442"/>
      <c r="F43" s="400"/>
      <c r="G43" s="386"/>
      <c r="H43" s="43" t="s">
        <v>368</v>
      </c>
      <c r="I43" s="40">
        <v>600000</v>
      </c>
      <c r="J43" s="369" t="s">
        <v>136</v>
      </c>
      <c r="K43" s="41" t="s">
        <v>111</v>
      </c>
      <c r="L43" s="369">
        <v>12</v>
      </c>
      <c r="M43" s="369" t="s">
        <v>119</v>
      </c>
      <c r="N43" s="47" t="s">
        <v>126</v>
      </c>
      <c r="O43" s="40">
        <f>SUM(I43*L43)</f>
        <v>7200000</v>
      </c>
      <c r="P43" s="42" t="s">
        <v>136</v>
      </c>
      <c r="Q43" s="28"/>
    </row>
    <row r="44" spans="1:17" s="27" customFormat="1" ht="17.100000000000001" customHeight="1" x14ac:dyDescent="0.3">
      <c r="A44" s="35"/>
      <c r="B44" s="327"/>
      <c r="C44" s="388"/>
      <c r="D44" s="391"/>
      <c r="E44" s="442"/>
      <c r="F44" s="400"/>
      <c r="G44" s="386"/>
      <c r="H44" s="283" t="s">
        <v>347</v>
      </c>
      <c r="I44" s="284">
        <v>20000</v>
      </c>
      <c r="J44" s="285" t="s">
        <v>136</v>
      </c>
      <c r="K44" s="286" t="s">
        <v>111</v>
      </c>
      <c r="L44" s="285">
        <v>12</v>
      </c>
      <c r="M44" s="285" t="s">
        <v>114</v>
      </c>
      <c r="N44" s="287" t="s">
        <v>126</v>
      </c>
      <c r="O44" s="284">
        <f>SUM(I44*L44)</f>
        <v>240000</v>
      </c>
      <c r="P44" s="288" t="s">
        <v>136</v>
      </c>
      <c r="Q44" s="28"/>
    </row>
    <row r="45" spans="1:17" s="27" customFormat="1" ht="17.100000000000001" customHeight="1" x14ac:dyDescent="0.3">
      <c r="A45" s="35"/>
      <c r="B45" s="327"/>
      <c r="C45" s="389"/>
      <c r="D45" s="392"/>
      <c r="E45" s="446"/>
      <c r="F45" s="401"/>
      <c r="G45" s="402"/>
      <c r="H45" s="60" t="s">
        <v>429</v>
      </c>
      <c r="I45" s="61">
        <v>30000000</v>
      </c>
      <c r="J45" s="299" t="s">
        <v>136</v>
      </c>
      <c r="K45" s="62" t="s">
        <v>111</v>
      </c>
      <c r="L45" s="299">
        <v>1</v>
      </c>
      <c r="M45" s="299" t="s">
        <v>114</v>
      </c>
      <c r="N45" s="63" t="s">
        <v>126</v>
      </c>
      <c r="O45" s="61">
        <f>SUM(I45*L45)</f>
        <v>30000000</v>
      </c>
      <c r="P45" s="64" t="s">
        <v>136</v>
      </c>
      <c r="Q45" s="28"/>
    </row>
    <row r="46" spans="1:17" s="27" customFormat="1" ht="17.100000000000001" customHeight="1" x14ac:dyDescent="0.3">
      <c r="A46" s="35"/>
      <c r="B46" s="327"/>
      <c r="C46" s="396" t="s">
        <v>173</v>
      </c>
      <c r="D46" s="390">
        <v>80000</v>
      </c>
      <c r="E46" s="390">
        <f>+O46/1000</f>
        <v>80000</v>
      </c>
      <c r="F46" s="399">
        <f>+E46-D46</f>
        <v>0</v>
      </c>
      <c r="G46" s="385">
        <f>+F46/D46*100</f>
        <v>0</v>
      </c>
      <c r="H46" s="37"/>
      <c r="I46" s="46"/>
      <c r="J46" s="329"/>
      <c r="K46" s="329"/>
      <c r="L46" s="407" t="s">
        <v>149</v>
      </c>
      <c r="M46" s="407"/>
      <c r="N46" s="407"/>
      <c r="O46" s="46">
        <f>SUM(O47:O49)</f>
        <v>80000000</v>
      </c>
      <c r="P46" s="34" t="s">
        <v>136</v>
      </c>
    </row>
    <row r="47" spans="1:17" s="27" customFormat="1" ht="17.100000000000001" customHeight="1" x14ac:dyDescent="0.3">
      <c r="A47" s="35"/>
      <c r="B47" s="327"/>
      <c r="C47" s="397"/>
      <c r="D47" s="391"/>
      <c r="E47" s="391"/>
      <c r="F47" s="400"/>
      <c r="G47" s="386"/>
      <c r="H47" s="43" t="s">
        <v>91</v>
      </c>
      <c r="I47" s="40">
        <v>5000000</v>
      </c>
      <c r="J47" s="369" t="s">
        <v>136</v>
      </c>
      <c r="K47" s="41" t="s">
        <v>111</v>
      </c>
      <c r="L47" s="369">
        <v>12</v>
      </c>
      <c r="M47" s="369" t="s">
        <v>119</v>
      </c>
      <c r="N47" s="47" t="s">
        <v>126</v>
      </c>
      <c r="O47" s="40">
        <f>SUM(I47*L47)</f>
        <v>60000000</v>
      </c>
      <c r="P47" s="42" t="s">
        <v>136</v>
      </c>
      <c r="Q47" s="40"/>
    </row>
    <row r="48" spans="1:17" s="27" customFormat="1" ht="17.100000000000001" customHeight="1" x14ac:dyDescent="0.3">
      <c r="A48" s="35"/>
      <c r="B48" s="327"/>
      <c r="C48" s="397"/>
      <c r="D48" s="391"/>
      <c r="E48" s="391"/>
      <c r="F48" s="400"/>
      <c r="G48" s="386"/>
      <c r="H48" s="43" t="s">
        <v>371</v>
      </c>
      <c r="I48" s="40">
        <v>10000000</v>
      </c>
      <c r="J48" s="369" t="s">
        <v>136</v>
      </c>
      <c r="K48" s="41" t="s">
        <v>111</v>
      </c>
      <c r="L48" s="369">
        <v>1</v>
      </c>
      <c r="M48" s="369" t="s">
        <v>114</v>
      </c>
      <c r="N48" s="47" t="s">
        <v>128</v>
      </c>
      <c r="O48" s="40">
        <f>SUM(I48*L48)</f>
        <v>10000000</v>
      </c>
      <c r="P48" s="42" t="s">
        <v>136</v>
      </c>
      <c r="Q48" s="298"/>
    </row>
    <row r="49" spans="1:18" s="27" customFormat="1" ht="17.100000000000001" customHeight="1" x14ac:dyDescent="0.3">
      <c r="A49" s="35"/>
      <c r="B49" s="327"/>
      <c r="C49" s="398"/>
      <c r="D49" s="392"/>
      <c r="E49" s="392"/>
      <c r="F49" s="401"/>
      <c r="G49" s="402"/>
      <c r="H49" s="43" t="s">
        <v>403</v>
      </c>
      <c r="I49" s="40">
        <v>5000000</v>
      </c>
      <c r="J49" s="369" t="s">
        <v>136</v>
      </c>
      <c r="K49" s="41" t="s">
        <v>111</v>
      </c>
      <c r="L49" s="369">
        <v>2</v>
      </c>
      <c r="M49" s="369" t="s">
        <v>114</v>
      </c>
      <c r="N49" s="47" t="s">
        <v>128</v>
      </c>
      <c r="O49" s="40">
        <f>SUM(I49*L49)</f>
        <v>10000000</v>
      </c>
      <c r="P49" s="42" t="s">
        <v>136</v>
      </c>
      <c r="Q49" s="289"/>
    </row>
    <row r="50" spans="1:18" s="27" customFormat="1" ht="17.100000000000001" customHeight="1" x14ac:dyDescent="0.3">
      <c r="A50" s="18"/>
      <c r="B50" s="335"/>
      <c r="C50" s="387" t="s">
        <v>291</v>
      </c>
      <c r="D50" s="390">
        <v>851972</v>
      </c>
      <c r="E50" s="393">
        <f>(O50/1000)</f>
        <v>1451972</v>
      </c>
      <c r="F50" s="399">
        <f>+E50-D50</f>
        <v>600000</v>
      </c>
      <c r="G50" s="385">
        <f>F50/D50*100</f>
        <v>70.424849642946015</v>
      </c>
      <c r="H50" s="78"/>
      <c r="I50" s="38"/>
      <c r="J50" s="329"/>
      <c r="K50" s="329"/>
      <c r="L50" s="407" t="s">
        <v>149</v>
      </c>
      <c r="M50" s="407"/>
      <c r="N50" s="407"/>
      <c r="O50" s="38">
        <f>SUM(O51:O54)</f>
        <v>1451972000</v>
      </c>
      <c r="P50" s="34" t="s">
        <v>136</v>
      </c>
    </row>
    <row r="51" spans="1:18" s="27" customFormat="1" ht="17.100000000000001" customHeight="1" x14ac:dyDescent="0.3">
      <c r="A51" s="18"/>
      <c r="B51" s="335"/>
      <c r="C51" s="388"/>
      <c r="D51" s="391"/>
      <c r="E51" s="394"/>
      <c r="F51" s="400"/>
      <c r="G51" s="386"/>
      <c r="H51" s="43" t="s">
        <v>46</v>
      </c>
      <c r="I51" s="40">
        <v>100000000</v>
      </c>
      <c r="J51" s="369" t="s">
        <v>136</v>
      </c>
      <c r="K51" s="41" t="s">
        <v>111</v>
      </c>
      <c r="L51" s="369">
        <v>1</v>
      </c>
      <c r="M51" s="369" t="s">
        <v>114</v>
      </c>
      <c r="N51" s="47" t="s">
        <v>126</v>
      </c>
      <c r="O51" s="40">
        <f>SUM(I51*L51)</f>
        <v>100000000</v>
      </c>
      <c r="P51" s="42" t="s">
        <v>136</v>
      </c>
      <c r="R51" s="80"/>
    </row>
    <row r="52" spans="1:18" s="27" customFormat="1" ht="17.100000000000001" customHeight="1" x14ac:dyDescent="0.3">
      <c r="A52" s="18"/>
      <c r="B52" s="335"/>
      <c r="C52" s="388"/>
      <c r="D52" s="391"/>
      <c r="E52" s="394"/>
      <c r="F52" s="400"/>
      <c r="G52" s="386"/>
      <c r="H52" s="43" t="s">
        <v>105</v>
      </c>
      <c r="I52" s="40">
        <v>60000000</v>
      </c>
      <c r="J52" s="369" t="s">
        <v>136</v>
      </c>
      <c r="K52" s="41" t="s">
        <v>111</v>
      </c>
      <c r="L52" s="369">
        <v>12</v>
      </c>
      <c r="M52" s="369" t="s">
        <v>114</v>
      </c>
      <c r="N52" s="47" t="s">
        <v>126</v>
      </c>
      <c r="O52" s="40">
        <f>SUM(I52*L52)</f>
        <v>720000000</v>
      </c>
      <c r="P52" s="42" t="s">
        <v>136</v>
      </c>
      <c r="R52" s="80"/>
    </row>
    <row r="53" spans="1:18" s="27" customFormat="1" ht="17.100000000000001" customHeight="1" x14ac:dyDescent="0.3">
      <c r="A53" s="18"/>
      <c r="B53" s="335"/>
      <c r="C53" s="388"/>
      <c r="D53" s="391"/>
      <c r="E53" s="394"/>
      <c r="F53" s="400"/>
      <c r="G53" s="386"/>
      <c r="H53" s="302" t="s">
        <v>459</v>
      </c>
      <c r="I53" s="40">
        <v>600000000</v>
      </c>
      <c r="J53" s="369" t="s">
        <v>136</v>
      </c>
      <c r="K53" s="41" t="s">
        <v>111</v>
      </c>
      <c r="L53" s="369">
        <v>1</v>
      </c>
      <c r="M53" s="369" t="s">
        <v>114</v>
      </c>
      <c r="N53" s="47" t="s">
        <v>126</v>
      </c>
      <c r="O53" s="40">
        <f>SUM(I53*L53)</f>
        <v>600000000</v>
      </c>
      <c r="P53" s="42" t="s">
        <v>136</v>
      </c>
      <c r="R53" s="80"/>
    </row>
    <row r="54" spans="1:18" s="27" customFormat="1" ht="17.100000000000001" customHeight="1" thickBot="1" x14ac:dyDescent="0.35">
      <c r="A54" s="35"/>
      <c r="B54" s="81"/>
      <c r="C54" s="443"/>
      <c r="D54" s="444"/>
      <c r="E54" s="455"/>
      <c r="F54" s="438"/>
      <c r="G54" s="448"/>
      <c r="H54" s="265" t="s">
        <v>373</v>
      </c>
      <c r="I54" s="82">
        <v>7993000</v>
      </c>
      <c r="J54" s="83" t="s">
        <v>136</v>
      </c>
      <c r="K54" s="84" t="s">
        <v>111</v>
      </c>
      <c r="L54" s="83">
        <v>4</v>
      </c>
      <c r="M54" s="83" t="s">
        <v>114</v>
      </c>
      <c r="N54" s="85" t="s">
        <v>126</v>
      </c>
      <c r="O54" s="82">
        <f>SUM(I54*L54)</f>
        <v>31972000</v>
      </c>
      <c r="P54" s="86" t="s">
        <v>136</v>
      </c>
    </row>
    <row r="55" spans="1:18" ht="17.100000000000001" customHeight="1" x14ac:dyDescent="0.3">
      <c r="A55" s="18"/>
      <c r="B55" s="335" t="s">
        <v>141</v>
      </c>
      <c r="C55" s="323" t="s">
        <v>156</v>
      </c>
      <c r="D55" s="325">
        <f>SUM(D56:D64)</f>
        <v>437920</v>
      </c>
      <c r="E55" s="317">
        <f>SUM(E56:E64)</f>
        <v>430920</v>
      </c>
      <c r="F55" s="319">
        <f>+E55-D55</f>
        <v>-7000</v>
      </c>
      <c r="G55" s="321">
        <f>+F55/D55*100</f>
        <v>-1.5984654731457801</v>
      </c>
      <c r="H55" s="27"/>
      <c r="I55" s="27"/>
      <c r="J55" s="369"/>
      <c r="K55" s="369"/>
      <c r="L55" s="27"/>
      <c r="M55" s="27"/>
      <c r="N55" s="27"/>
      <c r="O55" s="56">
        <f>SUM(O56,O58)</f>
        <v>430920000</v>
      </c>
      <c r="P55" s="42" t="s">
        <v>136</v>
      </c>
    </row>
    <row r="56" spans="1:18" ht="17.100000000000001" customHeight="1" x14ac:dyDescent="0.3">
      <c r="A56" s="35"/>
      <c r="B56" s="335" t="s">
        <v>116</v>
      </c>
      <c r="C56" s="454" t="s">
        <v>235</v>
      </c>
      <c r="D56" s="390">
        <v>43000</v>
      </c>
      <c r="E56" s="441">
        <f>+O56/1000</f>
        <v>36000</v>
      </c>
      <c r="F56" s="399">
        <f>+E56-D56</f>
        <v>-7000</v>
      </c>
      <c r="G56" s="417">
        <f>F56/D56*100</f>
        <v>-16.279069767441861</v>
      </c>
      <c r="H56" s="37"/>
      <c r="I56" s="46"/>
      <c r="J56" s="329"/>
      <c r="K56" s="329"/>
      <c r="L56" s="407" t="s">
        <v>149</v>
      </c>
      <c r="M56" s="407"/>
      <c r="N56" s="407"/>
      <c r="O56" s="46">
        <f>SUM(O57:O57)</f>
        <v>36000000</v>
      </c>
      <c r="P56" s="34" t="s">
        <v>136</v>
      </c>
      <c r="R56" s="300"/>
    </row>
    <row r="57" spans="1:18" ht="17.100000000000001" customHeight="1" x14ac:dyDescent="0.3">
      <c r="A57" s="35"/>
      <c r="B57" s="327"/>
      <c r="C57" s="454"/>
      <c r="D57" s="392"/>
      <c r="E57" s="446"/>
      <c r="F57" s="401"/>
      <c r="G57" s="449"/>
      <c r="H57" s="87" t="s">
        <v>11</v>
      </c>
      <c r="I57" s="61">
        <v>100000</v>
      </c>
      <c r="J57" s="299" t="s">
        <v>136</v>
      </c>
      <c r="K57" s="62" t="s">
        <v>111</v>
      </c>
      <c r="L57" s="266">
        <v>360</v>
      </c>
      <c r="M57" s="299" t="s">
        <v>114</v>
      </c>
      <c r="N57" s="63" t="s">
        <v>126</v>
      </c>
      <c r="O57" s="61">
        <f>I57*L57</f>
        <v>36000000</v>
      </c>
      <c r="P57" s="64" t="s">
        <v>136</v>
      </c>
      <c r="R57" s="301"/>
    </row>
    <row r="58" spans="1:18" ht="17.100000000000001" customHeight="1" x14ac:dyDescent="0.3">
      <c r="A58" s="18"/>
      <c r="B58" s="335"/>
      <c r="C58" s="453" t="s">
        <v>270</v>
      </c>
      <c r="D58" s="390">
        <v>394920</v>
      </c>
      <c r="E58" s="393">
        <f>O58/1000</f>
        <v>394920</v>
      </c>
      <c r="F58" s="399">
        <f>+E58-D58</f>
        <v>0</v>
      </c>
      <c r="G58" s="385">
        <f>+F58/D58*100</f>
        <v>0</v>
      </c>
      <c r="H58" s="37"/>
      <c r="I58" s="46"/>
      <c r="J58" s="329"/>
      <c r="K58" s="329"/>
      <c r="L58" s="329" t="s">
        <v>149</v>
      </c>
      <c r="M58" s="329"/>
      <c r="N58" s="329"/>
      <c r="O58" s="46">
        <f>SUM(O59:O64)</f>
        <v>394920000</v>
      </c>
      <c r="P58" s="34" t="s">
        <v>136</v>
      </c>
      <c r="R58" s="300"/>
    </row>
    <row r="59" spans="1:18" ht="17.100000000000001" customHeight="1" x14ac:dyDescent="0.3">
      <c r="A59" s="18"/>
      <c r="B59" s="335"/>
      <c r="C59" s="454"/>
      <c r="D59" s="391"/>
      <c r="E59" s="394"/>
      <c r="F59" s="400">
        <f>+D59-E59</f>
        <v>0</v>
      </c>
      <c r="G59" s="386" t="e">
        <f>+F59/D59*100</f>
        <v>#DIV/0!</v>
      </c>
      <c r="H59" s="43" t="s">
        <v>248</v>
      </c>
      <c r="I59" s="40">
        <v>7000000</v>
      </c>
      <c r="J59" s="369" t="s">
        <v>136</v>
      </c>
      <c r="K59" s="41" t="s">
        <v>111</v>
      </c>
      <c r="L59" s="369">
        <v>12</v>
      </c>
      <c r="M59" s="369" t="s">
        <v>119</v>
      </c>
      <c r="N59" s="47" t="s">
        <v>126</v>
      </c>
      <c r="O59" s="40">
        <f>I59*L59</f>
        <v>84000000</v>
      </c>
      <c r="P59" s="42" t="s">
        <v>136</v>
      </c>
    </row>
    <row r="60" spans="1:18" ht="17.100000000000001" customHeight="1" x14ac:dyDescent="0.3">
      <c r="A60" s="35"/>
      <c r="B60" s="327"/>
      <c r="C60" s="387"/>
      <c r="D60" s="391"/>
      <c r="E60" s="394"/>
      <c r="F60" s="400"/>
      <c r="G60" s="386" t="e">
        <f>+F60/D60*100</f>
        <v>#DIV/0!</v>
      </c>
      <c r="H60" s="43" t="s">
        <v>153</v>
      </c>
      <c r="I60" s="40">
        <v>20760000</v>
      </c>
      <c r="J60" s="369" t="s">
        <v>136</v>
      </c>
      <c r="K60" s="41" t="s">
        <v>111</v>
      </c>
      <c r="L60" s="369">
        <v>12</v>
      </c>
      <c r="M60" s="369" t="s">
        <v>119</v>
      </c>
      <c r="N60" s="47" t="s">
        <v>126</v>
      </c>
      <c r="O60" s="40">
        <f>SUM(I60*L60)</f>
        <v>249120000</v>
      </c>
      <c r="P60" s="42" t="s">
        <v>136</v>
      </c>
    </row>
    <row r="61" spans="1:18" ht="17.100000000000001" customHeight="1" x14ac:dyDescent="0.3">
      <c r="A61" s="35"/>
      <c r="B61" s="327"/>
      <c r="C61" s="387"/>
      <c r="D61" s="391"/>
      <c r="E61" s="394"/>
      <c r="F61" s="400"/>
      <c r="G61" s="386"/>
      <c r="H61" s="27" t="s">
        <v>41</v>
      </c>
      <c r="I61" s="40">
        <v>1500000</v>
      </c>
      <c r="J61" s="369" t="s">
        <v>136</v>
      </c>
      <c r="K61" s="41" t="s">
        <v>111</v>
      </c>
      <c r="L61" s="369">
        <v>12</v>
      </c>
      <c r="M61" s="369" t="s">
        <v>114</v>
      </c>
      <c r="N61" s="47" t="s">
        <v>126</v>
      </c>
      <c r="O61" s="40">
        <f>SUM(I61*L61)</f>
        <v>18000000</v>
      </c>
      <c r="P61" s="42" t="s">
        <v>136</v>
      </c>
    </row>
    <row r="62" spans="1:18" ht="17.100000000000001" customHeight="1" x14ac:dyDescent="0.3">
      <c r="A62" s="35"/>
      <c r="B62" s="327"/>
      <c r="C62" s="387"/>
      <c r="D62" s="391"/>
      <c r="E62" s="394"/>
      <c r="F62" s="400"/>
      <c r="G62" s="386"/>
      <c r="H62" s="27" t="s">
        <v>56</v>
      </c>
      <c r="I62" s="40">
        <v>2400000</v>
      </c>
      <c r="J62" s="369" t="s">
        <v>136</v>
      </c>
      <c r="K62" s="41" t="s">
        <v>111</v>
      </c>
      <c r="L62" s="369">
        <v>12</v>
      </c>
      <c r="M62" s="369" t="s">
        <v>114</v>
      </c>
      <c r="N62" s="47" t="s">
        <v>126</v>
      </c>
      <c r="O62" s="40">
        <f>SUM(I62*L62)</f>
        <v>28800000</v>
      </c>
      <c r="P62" s="42" t="s">
        <v>136</v>
      </c>
    </row>
    <row r="63" spans="1:18" ht="17.100000000000001" customHeight="1" x14ac:dyDescent="0.3">
      <c r="A63" s="35"/>
      <c r="B63" s="327"/>
      <c r="C63" s="387"/>
      <c r="D63" s="391"/>
      <c r="E63" s="394"/>
      <c r="F63" s="400"/>
      <c r="G63" s="386"/>
      <c r="H63" s="43" t="s">
        <v>212</v>
      </c>
      <c r="I63" s="40">
        <v>1200000</v>
      </c>
      <c r="J63" s="369" t="s">
        <v>136</v>
      </c>
      <c r="K63" s="41" t="s">
        <v>111</v>
      </c>
      <c r="L63" s="369">
        <v>12</v>
      </c>
      <c r="M63" s="369" t="s">
        <v>114</v>
      </c>
      <c r="N63" s="47" t="s">
        <v>126</v>
      </c>
      <c r="O63" s="40">
        <f>SUM(I63*L63)</f>
        <v>14400000</v>
      </c>
      <c r="P63" s="26" t="s">
        <v>136</v>
      </c>
    </row>
    <row r="64" spans="1:18" ht="17.100000000000001" customHeight="1" x14ac:dyDescent="0.3">
      <c r="A64" s="89"/>
      <c r="B64" s="328"/>
      <c r="C64" s="454"/>
      <c r="D64" s="392"/>
      <c r="E64" s="395"/>
      <c r="F64" s="401"/>
      <c r="G64" s="402"/>
      <c r="H64" s="60" t="s">
        <v>413</v>
      </c>
      <c r="I64" s="61">
        <v>50000</v>
      </c>
      <c r="J64" s="299" t="s">
        <v>136</v>
      </c>
      <c r="K64" s="62" t="s">
        <v>111</v>
      </c>
      <c r="L64" s="299">
        <v>12</v>
      </c>
      <c r="M64" s="299" t="s">
        <v>114</v>
      </c>
      <c r="N64" s="63" t="s">
        <v>126</v>
      </c>
      <c r="O64" s="61">
        <f>I64*L64</f>
        <v>600000</v>
      </c>
      <c r="P64" s="64" t="s">
        <v>136</v>
      </c>
    </row>
    <row r="65" spans="1:18" ht="18.95" customHeight="1" x14ac:dyDescent="0.3">
      <c r="A65" s="76" t="s">
        <v>123</v>
      </c>
      <c r="B65" s="412" t="s">
        <v>155</v>
      </c>
      <c r="C65" s="413"/>
      <c r="D65" s="49">
        <f>SUM(D66)</f>
        <v>2706646</v>
      </c>
      <c r="E65" s="50">
        <f>SUM(E66)</f>
        <v>2891084.99988</v>
      </c>
      <c r="F65" s="51">
        <f>+E65-D65</f>
        <v>184438.99988000002</v>
      </c>
      <c r="G65" s="52">
        <f>+F65/D65*100</f>
        <v>6.8143007944149332</v>
      </c>
      <c r="H65" s="53"/>
      <c r="I65" s="53"/>
      <c r="J65" s="330"/>
      <c r="K65" s="330"/>
      <c r="L65" s="53"/>
      <c r="M65" s="53"/>
      <c r="N65" s="53"/>
      <c r="O65" s="54">
        <f>O66</f>
        <v>2891084999.8800001</v>
      </c>
      <c r="P65" s="55" t="s">
        <v>136</v>
      </c>
    </row>
    <row r="66" spans="1:18" ht="17.100000000000001" customHeight="1" x14ac:dyDescent="0.3">
      <c r="A66" s="35"/>
      <c r="B66" s="335" t="s">
        <v>123</v>
      </c>
      <c r="C66" s="326" t="s">
        <v>156</v>
      </c>
      <c r="D66" s="69">
        <f>SUM(D67:D79)</f>
        <v>2706646</v>
      </c>
      <c r="E66" s="70">
        <f>O66/1000</f>
        <v>2891084.99988</v>
      </c>
      <c r="F66" s="30">
        <f>+E66-D66</f>
        <v>184438.99988000002</v>
      </c>
      <c r="G66" s="331">
        <f>+F66/D66*100</f>
        <v>6.8143007944149332</v>
      </c>
      <c r="H66" s="27"/>
      <c r="I66" s="27"/>
      <c r="J66" s="369"/>
      <c r="K66" s="369"/>
      <c r="L66" s="27"/>
      <c r="M66" s="27"/>
      <c r="N66" s="27"/>
      <c r="O66" s="56">
        <f>SUM(O67,O70,O73,O76)</f>
        <v>2891084999.8800001</v>
      </c>
      <c r="P66" s="42" t="s">
        <v>136</v>
      </c>
    </row>
    <row r="67" spans="1:18" ht="17.100000000000001" customHeight="1" x14ac:dyDescent="0.3">
      <c r="A67" s="35"/>
      <c r="B67" s="327"/>
      <c r="C67" s="387" t="s">
        <v>341</v>
      </c>
      <c r="D67" s="390">
        <v>1061660</v>
      </c>
      <c r="E67" s="441">
        <f>+O67/1000</f>
        <v>1061659.9999199999</v>
      </c>
      <c r="F67" s="399">
        <f>+E67-D67</f>
        <v>-8.0000143498182297E-5</v>
      </c>
      <c r="G67" s="385">
        <f>+F67/D67*100</f>
        <v>-7.535382655292872E-9</v>
      </c>
      <c r="H67" s="37"/>
      <c r="I67" s="38"/>
      <c r="J67" s="329"/>
      <c r="K67" s="329"/>
      <c r="L67" s="407" t="s">
        <v>149</v>
      </c>
      <c r="M67" s="407"/>
      <c r="N67" s="407"/>
      <c r="O67" s="38">
        <f>SUM(O68:O69)</f>
        <v>1061659999.92</v>
      </c>
      <c r="P67" s="34" t="s">
        <v>136</v>
      </c>
    </row>
    <row r="68" spans="1:18" ht="17.100000000000001" customHeight="1" x14ac:dyDescent="0.3">
      <c r="A68" s="35"/>
      <c r="B68" s="327"/>
      <c r="C68" s="388"/>
      <c r="D68" s="391"/>
      <c r="E68" s="442"/>
      <c r="F68" s="400">
        <f>+E68-D68</f>
        <v>0</v>
      </c>
      <c r="G68" s="386"/>
      <c r="H68" s="43" t="s">
        <v>13</v>
      </c>
      <c r="I68" s="28">
        <v>11805000</v>
      </c>
      <c r="J68" s="369" t="s">
        <v>136</v>
      </c>
      <c r="K68" s="41" t="s">
        <v>111</v>
      </c>
      <c r="L68" s="369">
        <v>12</v>
      </c>
      <c r="M68" s="369" t="s">
        <v>119</v>
      </c>
      <c r="N68" s="47" t="s">
        <v>126</v>
      </c>
      <c r="O68" s="28">
        <f>SUM(I68*L68)</f>
        <v>141660000</v>
      </c>
      <c r="P68" s="42" t="s">
        <v>136</v>
      </c>
    </row>
    <row r="69" spans="1:18" ht="17.100000000000001" customHeight="1" x14ac:dyDescent="0.3">
      <c r="A69" s="35"/>
      <c r="B69" s="327"/>
      <c r="C69" s="389"/>
      <c r="D69" s="392"/>
      <c r="E69" s="446"/>
      <c r="F69" s="401">
        <f>+E69-D69</f>
        <v>0</v>
      </c>
      <c r="G69" s="402"/>
      <c r="H69" s="87" t="s">
        <v>9</v>
      </c>
      <c r="I69" s="44">
        <v>76666666.659999996</v>
      </c>
      <c r="J69" s="299" t="s">
        <v>136</v>
      </c>
      <c r="K69" s="62" t="s">
        <v>111</v>
      </c>
      <c r="L69" s="299">
        <v>12</v>
      </c>
      <c r="M69" s="299" t="s">
        <v>114</v>
      </c>
      <c r="N69" s="63" t="s">
        <v>126</v>
      </c>
      <c r="O69" s="44">
        <f>SUM(I69*L69)</f>
        <v>919999999.91999996</v>
      </c>
      <c r="P69" s="64" t="s">
        <v>136</v>
      </c>
    </row>
    <row r="70" spans="1:18" ht="17.100000000000001" customHeight="1" x14ac:dyDescent="0.3">
      <c r="A70" s="35"/>
      <c r="B70" s="327"/>
      <c r="C70" s="387" t="s">
        <v>336</v>
      </c>
      <c r="D70" s="390">
        <v>555606</v>
      </c>
      <c r="E70" s="441">
        <f>+O70/1000</f>
        <v>740045</v>
      </c>
      <c r="F70" s="399">
        <f>E70-D70</f>
        <v>184439</v>
      </c>
      <c r="G70" s="385">
        <f>+F70/D70*100</f>
        <v>33.19600580267312</v>
      </c>
      <c r="H70" s="37"/>
      <c r="I70" s="46"/>
      <c r="J70" s="329"/>
      <c r="K70" s="329"/>
      <c r="L70" s="407" t="s">
        <v>149</v>
      </c>
      <c r="M70" s="407"/>
      <c r="N70" s="407"/>
      <c r="O70" s="46">
        <f>SUM(O71:O72)</f>
        <v>740045000</v>
      </c>
      <c r="P70" s="34" t="s">
        <v>136</v>
      </c>
    </row>
    <row r="71" spans="1:18" ht="17.100000000000001" customHeight="1" x14ac:dyDescent="0.3">
      <c r="A71" s="35"/>
      <c r="B71" s="323"/>
      <c r="C71" s="388"/>
      <c r="D71" s="391"/>
      <c r="E71" s="442"/>
      <c r="F71" s="400"/>
      <c r="G71" s="386"/>
      <c r="H71" s="43" t="s">
        <v>440</v>
      </c>
      <c r="I71" s="40">
        <v>184438464</v>
      </c>
      <c r="J71" s="369" t="s">
        <v>136</v>
      </c>
      <c r="K71" s="41" t="s">
        <v>111</v>
      </c>
      <c r="L71" s="369">
        <v>1</v>
      </c>
      <c r="M71" s="369" t="s">
        <v>114</v>
      </c>
      <c r="N71" s="47" t="s">
        <v>126</v>
      </c>
      <c r="O71" s="308">
        <f>SUM(I71*L71)</f>
        <v>184438464</v>
      </c>
      <c r="P71" s="42" t="s">
        <v>136</v>
      </c>
    </row>
    <row r="72" spans="1:18" ht="17.100000000000001" customHeight="1" x14ac:dyDescent="0.3">
      <c r="A72" s="35"/>
      <c r="B72" s="323"/>
      <c r="C72" s="389"/>
      <c r="D72" s="392"/>
      <c r="E72" s="446"/>
      <c r="F72" s="401"/>
      <c r="G72" s="402"/>
      <c r="H72" s="87" t="s">
        <v>441</v>
      </c>
      <c r="I72" s="61">
        <v>554999536</v>
      </c>
      <c r="J72" s="299" t="s">
        <v>136</v>
      </c>
      <c r="K72" s="62" t="s">
        <v>111</v>
      </c>
      <c r="L72" s="299">
        <v>1</v>
      </c>
      <c r="M72" s="299" t="s">
        <v>114</v>
      </c>
      <c r="N72" s="63" t="s">
        <v>126</v>
      </c>
      <c r="O72" s="61">
        <v>555606536</v>
      </c>
      <c r="P72" s="64" t="s">
        <v>136</v>
      </c>
      <c r="R72" s="27"/>
    </row>
    <row r="73" spans="1:18" ht="17.100000000000001" customHeight="1" x14ac:dyDescent="0.3">
      <c r="A73" s="18"/>
      <c r="B73" s="335"/>
      <c r="C73" s="423" t="s">
        <v>316</v>
      </c>
      <c r="D73" s="390">
        <v>730000</v>
      </c>
      <c r="E73" s="441">
        <f>+O73/1000</f>
        <v>730000</v>
      </c>
      <c r="F73" s="399">
        <f>+E73-D73</f>
        <v>0</v>
      </c>
      <c r="G73" s="385">
        <f>+F73/D73*100</f>
        <v>0</v>
      </c>
      <c r="H73" s="37"/>
      <c r="I73" s="46"/>
      <c r="J73" s="329"/>
      <c r="K73" s="329"/>
      <c r="L73" s="407" t="s">
        <v>149</v>
      </c>
      <c r="M73" s="407"/>
      <c r="N73" s="407"/>
      <c r="O73" s="46">
        <f>SUM(O74:O75)</f>
        <v>730000000</v>
      </c>
      <c r="P73" s="34" t="s">
        <v>136</v>
      </c>
    </row>
    <row r="74" spans="1:18" ht="17.100000000000001" customHeight="1" x14ac:dyDescent="0.3">
      <c r="A74" s="35"/>
      <c r="B74" s="323"/>
      <c r="C74" s="424"/>
      <c r="D74" s="391"/>
      <c r="E74" s="442"/>
      <c r="F74" s="400"/>
      <c r="G74" s="386"/>
      <c r="H74" s="27" t="s">
        <v>374</v>
      </c>
      <c r="I74" s="40">
        <v>245000000</v>
      </c>
      <c r="J74" s="369" t="s">
        <v>136</v>
      </c>
      <c r="K74" s="41" t="s">
        <v>111</v>
      </c>
      <c r="L74" s="369">
        <v>2</v>
      </c>
      <c r="M74" s="369" t="s">
        <v>114</v>
      </c>
      <c r="N74" s="47" t="s">
        <v>126</v>
      </c>
      <c r="O74" s="40">
        <f>SUM(I74*L74)</f>
        <v>490000000</v>
      </c>
      <c r="P74" s="42" t="s">
        <v>136</v>
      </c>
    </row>
    <row r="75" spans="1:18" ht="17.100000000000001" customHeight="1" x14ac:dyDescent="0.3">
      <c r="A75" s="35"/>
      <c r="B75" s="323"/>
      <c r="C75" s="447"/>
      <c r="D75" s="392"/>
      <c r="E75" s="446"/>
      <c r="F75" s="401">
        <f>+D75-E75</f>
        <v>0</v>
      </c>
      <c r="G75" s="402"/>
      <c r="H75" s="60" t="s">
        <v>342</v>
      </c>
      <c r="I75" s="61">
        <v>20000000</v>
      </c>
      <c r="J75" s="299" t="s">
        <v>136</v>
      </c>
      <c r="K75" s="62" t="s">
        <v>111</v>
      </c>
      <c r="L75" s="299">
        <v>12</v>
      </c>
      <c r="M75" s="299" t="s">
        <v>114</v>
      </c>
      <c r="N75" s="63" t="s">
        <v>126</v>
      </c>
      <c r="O75" s="61">
        <f>SUM(I75*L75)</f>
        <v>240000000</v>
      </c>
      <c r="P75" s="64" t="s">
        <v>136</v>
      </c>
    </row>
    <row r="76" spans="1:18" ht="17.100000000000001" customHeight="1" x14ac:dyDescent="0.3">
      <c r="A76" s="18"/>
      <c r="B76" s="336"/>
      <c r="C76" s="396" t="s">
        <v>311</v>
      </c>
      <c r="D76" s="390">
        <v>359380</v>
      </c>
      <c r="E76" s="390">
        <f>+O76/1000</f>
        <v>359379.99996000004</v>
      </c>
      <c r="F76" s="399">
        <f>+E76-D76</f>
        <v>-3.9999955333769321E-5</v>
      </c>
      <c r="G76" s="385">
        <f>+F76/D76*100</f>
        <v>-1.1130267497848886E-8</v>
      </c>
      <c r="H76" s="37"/>
      <c r="I76" s="38"/>
      <c r="J76" s="329"/>
      <c r="K76" s="329"/>
      <c r="L76" s="407" t="s">
        <v>149</v>
      </c>
      <c r="M76" s="407"/>
      <c r="N76" s="407"/>
      <c r="O76" s="38">
        <f>SUM(O77:O79)</f>
        <v>359379999.96000004</v>
      </c>
      <c r="P76" s="34" t="s">
        <v>136</v>
      </c>
    </row>
    <row r="77" spans="1:18" ht="17.100000000000001" customHeight="1" x14ac:dyDescent="0.3">
      <c r="A77" s="35"/>
      <c r="B77" s="323"/>
      <c r="C77" s="397"/>
      <c r="D77" s="391"/>
      <c r="E77" s="391"/>
      <c r="F77" s="400"/>
      <c r="G77" s="386"/>
      <c r="H77" s="92" t="s">
        <v>170</v>
      </c>
      <c r="I77" s="40">
        <v>7688333.3300000001</v>
      </c>
      <c r="J77" s="369" t="s">
        <v>136</v>
      </c>
      <c r="K77" s="41" t="s">
        <v>111</v>
      </c>
      <c r="L77" s="369">
        <v>12</v>
      </c>
      <c r="M77" s="369" t="s">
        <v>119</v>
      </c>
      <c r="N77" s="47" t="s">
        <v>126</v>
      </c>
      <c r="O77" s="40">
        <f>SUM(I77*L77)</f>
        <v>92259999.960000008</v>
      </c>
      <c r="P77" s="42" t="s">
        <v>136</v>
      </c>
    </row>
    <row r="78" spans="1:18" ht="17.100000000000001" customHeight="1" x14ac:dyDescent="0.3">
      <c r="A78" s="35"/>
      <c r="B78" s="323"/>
      <c r="C78" s="397"/>
      <c r="D78" s="391"/>
      <c r="E78" s="391"/>
      <c r="F78" s="400"/>
      <c r="G78" s="386"/>
      <c r="H78" s="92" t="s">
        <v>364</v>
      </c>
      <c r="I78" s="40">
        <v>21260000</v>
      </c>
      <c r="J78" s="369" t="s">
        <v>136</v>
      </c>
      <c r="K78" s="41" t="s">
        <v>111</v>
      </c>
      <c r="L78" s="369">
        <v>12</v>
      </c>
      <c r="M78" s="369" t="s">
        <v>114</v>
      </c>
      <c r="N78" s="47" t="s">
        <v>126</v>
      </c>
      <c r="O78" s="40">
        <f>SUM(I78*L78)</f>
        <v>255120000</v>
      </c>
      <c r="P78" s="42" t="s">
        <v>136</v>
      </c>
    </row>
    <row r="79" spans="1:18" ht="17.100000000000001" customHeight="1" x14ac:dyDescent="0.3">
      <c r="A79" s="35"/>
      <c r="B79" s="327"/>
      <c r="C79" s="397"/>
      <c r="D79" s="391"/>
      <c r="E79" s="391"/>
      <c r="F79" s="400"/>
      <c r="G79" s="386"/>
      <c r="H79" s="92" t="s">
        <v>378</v>
      </c>
      <c r="I79" s="40">
        <v>12000000</v>
      </c>
      <c r="J79" s="369" t="s">
        <v>136</v>
      </c>
      <c r="K79" s="41" t="s">
        <v>111</v>
      </c>
      <c r="L79" s="369">
        <v>1</v>
      </c>
      <c r="M79" s="369" t="s">
        <v>114</v>
      </c>
      <c r="N79" s="47" t="s">
        <v>126</v>
      </c>
      <c r="O79" s="40">
        <f>SUM(I79*L79)</f>
        <v>12000000</v>
      </c>
      <c r="P79" s="42" t="s">
        <v>136</v>
      </c>
    </row>
    <row r="80" spans="1:18" ht="18.95" customHeight="1" x14ac:dyDescent="0.3">
      <c r="A80" s="76" t="s">
        <v>145</v>
      </c>
      <c r="B80" s="412" t="s">
        <v>155</v>
      </c>
      <c r="C80" s="413"/>
      <c r="D80" s="49">
        <f>SUM(D81)</f>
        <v>4256771</v>
      </c>
      <c r="E80" s="50">
        <f>SUM(E81)</f>
        <v>5319035.5810000002</v>
      </c>
      <c r="F80" s="51">
        <f>+E80-D80</f>
        <v>1062264.5810000002</v>
      </c>
      <c r="G80" s="52">
        <f t="shared" ref="G80:G85" si="2">+F80/D80*100</f>
        <v>24.954703482992162</v>
      </c>
      <c r="H80" s="53"/>
      <c r="I80" s="53"/>
      <c r="J80" s="330"/>
      <c r="K80" s="330"/>
      <c r="L80" s="53"/>
      <c r="M80" s="53"/>
      <c r="N80" s="53"/>
      <c r="O80" s="54">
        <f>SUM(O81)</f>
        <v>5319035581</v>
      </c>
      <c r="P80" s="55" t="s">
        <v>136</v>
      </c>
    </row>
    <row r="81" spans="1:19" ht="17.100000000000001" customHeight="1" x14ac:dyDescent="0.3">
      <c r="A81" s="35"/>
      <c r="B81" s="93" t="s">
        <v>145</v>
      </c>
      <c r="C81" s="322" t="s">
        <v>156</v>
      </c>
      <c r="D81" s="324">
        <f>SUM(D82:D84)</f>
        <v>4256771</v>
      </c>
      <c r="E81" s="94">
        <f>SUM(E82:E84)</f>
        <v>5319035.5810000002</v>
      </c>
      <c r="F81" s="30">
        <f>E81-D81</f>
        <v>1062264.5810000002</v>
      </c>
      <c r="G81" s="331">
        <f t="shared" si="2"/>
        <v>24.954703482992162</v>
      </c>
      <c r="H81" s="77" t="s">
        <v>148</v>
      </c>
      <c r="I81" s="53" t="s">
        <v>148</v>
      </c>
      <c r="J81" s="329"/>
      <c r="K81" s="329"/>
      <c r="L81" s="77"/>
      <c r="M81" s="450" t="s">
        <v>149</v>
      </c>
      <c r="N81" s="450"/>
      <c r="O81" s="33">
        <f>SUM(O82:O84)</f>
        <v>5319035581</v>
      </c>
      <c r="P81" s="34" t="s">
        <v>136</v>
      </c>
    </row>
    <row r="82" spans="1:19" ht="17.100000000000001" customHeight="1" x14ac:dyDescent="0.3">
      <c r="A82" s="35"/>
      <c r="B82" s="327"/>
      <c r="C82" s="95" t="s">
        <v>28</v>
      </c>
      <c r="D82" s="96">
        <v>1994445</v>
      </c>
      <c r="E82" s="97">
        <f>+O82/1000</f>
        <v>1232411.82</v>
      </c>
      <c r="F82" s="30">
        <f>E82-D82</f>
        <v>-762033.17999999993</v>
      </c>
      <c r="G82" s="331">
        <f t="shared" si="2"/>
        <v>-38.207781112038688</v>
      </c>
      <c r="H82" s="98" t="s">
        <v>28</v>
      </c>
      <c r="I82" s="99">
        <v>1232411820</v>
      </c>
      <c r="J82" s="53" t="s">
        <v>136</v>
      </c>
      <c r="K82" s="100" t="s">
        <v>111</v>
      </c>
      <c r="L82" s="330">
        <v>1</v>
      </c>
      <c r="M82" s="330" t="s">
        <v>114</v>
      </c>
      <c r="N82" s="101" t="s">
        <v>126</v>
      </c>
      <c r="O82" s="102">
        <f>+I82*L82</f>
        <v>1232411820</v>
      </c>
      <c r="P82" s="74" t="s">
        <v>136</v>
      </c>
    </row>
    <row r="83" spans="1:19" ht="17.100000000000001" customHeight="1" x14ac:dyDescent="0.3">
      <c r="A83" s="35"/>
      <c r="B83" s="327"/>
      <c r="C83" s="95" t="s">
        <v>180</v>
      </c>
      <c r="D83" s="69">
        <v>775249</v>
      </c>
      <c r="E83" s="97">
        <f>+O83/1000</f>
        <v>1961498.237</v>
      </c>
      <c r="F83" s="30">
        <f>E83-D83</f>
        <v>1186249.237</v>
      </c>
      <c r="G83" s="331">
        <f t="shared" si="2"/>
        <v>153.01525535666605</v>
      </c>
      <c r="H83" s="98" t="s">
        <v>180</v>
      </c>
      <c r="I83" s="99">
        <v>1961498237</v>
      </c>
      <c r="J83" s="53" t="s">
        <v>136</v>
      </c>
      <c r="K83" s="100" t="s">
        <v>111</v>
      </c>
      <c r="L83" s="330">
        <v>1</v>
      </c>
      <c r="M83" s="330" t="s">
        <v>114</v>
      </c>
      <c r="N83" s="101" t="s">
        <v>126</v>
      </c>
      <c r="O83" s="102">
        <f>+I83*L83</f>
        <v>1961498237</v>
      </c>
      <c r="P83" s="74" t="s">
        <v>136</v>
      </c>
    </row>
    <row r="84" spans="1:19" ht="17.100000000000001" customHeight="1" x14ac:dyDescent="0.3">
      <c r="A84" s="35"/>
      <c r="B84" s="327" t="s">
        <v>148</v>
      </c>
      <c r="C84" s="322" t="s">
        <v>190</v>
      </c>
      <c r="D84" s="69">
        <v>1487077</v>
      </c>
      <c r="E84" s="97">
        <f>+O84/1000</f>
        <v>2125125.5240000002</v>
      </c>
      <c r="F84" s="30">
        <f>E84-D84</f>
        <v>638048.52400000021</v>
      </c>
      <c r="G84" s="331">
        <f t="shared" si="2"/>
        <v>42.906219651033553</v>
      </c>
      <c r="H84" s="98" t="s">
        <v>190</v>
      </c>
      <c r="I84" s="561">
        <v>2125125524</v>
      </c>
      <c r="J84" s="53" t="s">
        <v>136</v>
      </c>
      <c r="K84" s="100" t="s">
        <v>111</v>
      </c>
      <c r="L84" s="330">
        <v>1</v>
      </c>
      <c r="M84" s="329" t="s">
        <v>114</v>
      </c>
      <c r="N84" s="103" t="s">
        <v>126</v>
      </c>
      <c r="O84" s="46">
        <f>+I84*L84</f>
        <v>2125125524</v>
      </c>
      <c r="P84" s="34" t="s">
        <v>136</v>
      </c>
    </row>
    <row r="85" spans="1:19" ht="18.95" customHeight="1" x14ac:dyDescent="0.3">
      <c r="A85" s="76" t="s">
        <v>150</v>
      </c>
      <c r="B85" s="413" t="s">
        <v>155</v>
      </c>
      <c r="C85" s="440"/>
      <c r="D85" s="104">
        <f>D86</f>
        <v>92456</v>
      </c>
      <c r="E85" s="50">
        <f>E86</f>
        <v>92455</v>
      </c>
      <c r="F85" s="51">
        <f>F86</f>
        <v>-1</v>
      </c>
      <c r="G85" s="52">
        <f t="shared" si="2"/>
        <v>-1.081595569784546E-3</v>
      </c>
      <c r="H85" s="37"/>
      <c r="I85" s="46"/>
      <c r="J85" s="77"/>
      <c r="K85" s="45"/>
      <c r="L85" s="329"/>
      <c r="M85" s="329"/>
      <c r="N85" s="103"/>
      <c r="O85" s="105">
        <f>SUM(O86)</f>
        <v>92455400</v>
      </c>
      <c r="P85" s="106" t="s">
        <v>136</v>
      </c>
    </row>
    <row r="86" spans="1:19" ht="17.100000000000001" customHeight="1" x14ac:dyDescent="0.3">
      <c r="A86" s="18"/>
      <c r="B86" s="335" t="s">
        <v>150</v>
      </c>
      <c r="C86" s="332" t="s">
        <v>156</v>
      </c>
      <c r="D86" s="324">
        <f>SUM(D87:D92)</f>
        <v>92456</v>
      </c>
      <c r="E86" s="94">
        <f>SUM(E87:E92)</f>
        <v>92455</v>
      </c>
      <c r="F86" s="30">
        <f>E86-D86</f>
        <v>-1</v>
      </c>
      <c r="G86" s="320">
        <f>F86/D86*100</f>
        <v>-1.081595569784546E-3</v>
      </c>
      <c r="H86" s="37"/>
      <c r="I86" s="46"/>
      <c r="J86" s="77"/>
      <c r="K86" s="45"/>
      <c r="L86" s="329"/>
      <c r="M86" s="450" t="s">
        <v>149</v>
      </c>
      <c r="N86" s="450"/>
      <c r="O86" s="46">
        <f>SUM(O87:O89)</f>
        <v>92455400</v>
      </c>
      <c r="P86" s="34" t="s">
        <v>136</v>
      </c>
    </row>
    <row r="87" spans="1:19" ht="17.100000000000001" customHeight="1" x14ac:dyDescent="0.3">
      <c r="A87" s="35"/>
      <c r="B87" s="327"/>
      <c r="C87" s="326" t="s">
        <v>192</v>
      </c>
      <c r="D87" s="69">
        <v>80000</v>
      </c>
      <c r="E87" s="94">
        <f>O87/1000</f>
        <v>80000</v>
      </c>
      <c r="F87" s="30">
        <f>+E87-D87</f>
        <v>0</v>
      </c>
      <c r="G87" s="320">
        <f>F87/D87*100</f>
        <v>0</v>
      </c>
      <c r="H87" s="98" t="s">
        <v>192</v>
      </c>
      <c r="I87" s="99">
        <v>20000000</v>
      </c>
      <c r="J87" s="330" t="s">
        <v>136</v>
      </c>
      <c r="K87" s="100" t="s">
        <v>111</v>
      </c>
      <c r="L87" s="330">
        <v>4</v>
      </c>
      <c r="M87" s="330" t="s">
        <v>144</v>
      </c>
      <c r="N87" s="101" t="s">
        <v>126</v>
      </c>
      <c r="O87" s="99">
        <f>SUM(I87*L87)</f>
        <v>80000000</v>
      </c>
      <c r="P87" s="74" t="s">
        <v>136</v>
      </c>
    </row>
    <row r="88" spans="1:19" ht="17.100000000000001" customHeight="1" x14ac:dyDescent="0.3">
      <c r="A88" s="35"/>
      <c r="B88" s="327"/>
      <c r="C88" s="326" t="s">
        <v>292</v>
      </c>
      <c r="D88" s="69">
        <v>6849</v>
      </c>
      <c r="E88" s="70">
        <v>6848</v>
      </c>
      <c r="F88" s="30">
        <f>+E88-D88</f>
        <v>-1</v>
      </c>
      <c r="G88" s="331">
        <f>F88/D88*100</f>
        <v>-1.4600671630895021E-2</v>
      </c>
      <c r="H88" s="107" t="s">
        <v>419</v>
      </c>
      <c r="I88" s="99">
        <v>6848400</v>
      </c>
      <c r="J88" s="330" t="s">
        <v>136</v>
      </c>
      <c r="K88" s="330" t="s">
        <v>111</v>
      </c>
      <c r="L88" s="53">
        <v>1</v>
      </c>
      <c r="M88" s="330" t="s">
        <v>114</v>
      </c>
      <c r="N88" s="53" t="s">
        <v>126</v>
      </c>
      <c r="O88" s="99">
        <f>I88*L88</f>
        <v>6848400</v>
      </c>
      <c r="P88" s="74" t="s">
        <v>136</v>
      </c>
    </row>
    <row r="89" spans="1:19" ht="17.100000000000001" customHeight="1" x14ac:dyDescent="0.3">
      <c r="A89" s="35"/>
      <c r="B89" s="327"/>
      <c r="C89" s="387" t="s">
        <v>337</v>
      </c>
      <c r="D89" s="391">
        <v>5607</v>
      </c>
      <c r="E89" s="442">
        <f>+O89/1000</f>
        <v>5607</v>
      </c>
      <c r="F89" s="400">
        <f>+E89-D89</f>
        <v>0</v>
      </c>
      <c r="G89" s="451">
        <f>+F89/D89*100</f>
        <v>0</v>
      </c>
      <c r="H89" s="37"/>
      <c r="I89" s="38"/>
      <c r="J89" s="329"/>
      <c r="K89" s="329"/>
      <c r="L89" s="407" t="s">
        <v>149</v>
      </c>
      <c r="M89" s="407"/>
      <c r="N89" s="407"/>
      <c r="O89" s="38">
        <f>SUM(O90:O92)</f>
        <v>5607000</v>
      </c>
      <c r="P89" s="34" t="s">
        <v>136</v>
      </c>
    </row>
    <row r="90" spans="1:19" ht="17.100000000000001" customHeight="1" x14ac:dyDescent="0.3">
      <c r="A90" s="35"/>
      <c r="B90" s="327"/>
      <c r="C90" s="388"/>
      <c r="D90" s="391"/>
      <c r="E90" s="442"/>
      <c r="F90" s="400"/>
      <c r="G90" s="451" t="e">
        <f>+F90/D90*100</f>
        <v>#DIV/0!</v>
      </c>
      <c r="H90" s="39" t="s">
        <v>166</v>
      </c>
      <c r="I90" s="28">
        <v>1000000</v>
      </c>
      <c r="J90" s="369" t="s">
        <v>136</v>
      </c>
      <c r="K90" s="41" t="s">
        <v>111</v>
      </c>
      <c r="L90" s="369">
        <v>1</v>
      </c>
      <c r="M90" s="369" t="s">
        <v>114</v>
      </c>
      <c r="N90" s="47" t="s">
        <v>126</v>
      </c>
      <c r="O90" s="28">
        <f>I90*L90</f>
        <v>1000000</v>
      </c>
      <c r="P90" s="42" t="s">
        <v>136</v>
      </c>
    </row>
    <row r="91" spans="1:19" ht="17.100000000000001" customHeight="1" x14ac:dyDescent="0.3">
      <c r="A91" s="35"/>
      <c r="B91" s="327"/>
      <c r="C91" s="388"/>
      <c r="D91" s="391"/>
      <c r="E91" s="442"/>
      <c r="F91" s="400"/>
      <c r="G91" s="385"/>
      <c r="H91" s="43" t="s">
        <v>4</v>
      </c>
      <c r="I91" s="28">
        <v>0</v>
      </c>
      <c r="J91" s="369" t="s">
        <v>136</v>
      </c>
      <c r="K91" s="41" t="s">
        <v>111</v>
      </c>
      <c r="L91" s="369">
        <v>1</v>
      </c>
      <c r="M91" s="369" t="s">
        <v>114</v>
      </c>
      <c r="N91" s="47" t="s">
        <v>126</v>
      </c>
      <c r="O91" s="28">
        <f>I91*L91</f>
        <v>0</v>
      </c>
      <c r="P91" s="42" t="s">
        <v>136</v>
      </c>
    </row>
    <row r="92" spans="1:19" ht="15.95" customHeight="1" thickBot="1" x14ac:dyDescent="0.35">
      <c r="A92" s="108"/>
      <c r="B92" s="81"/>
      <c r="C92" s="443"/>
      <c r="D92" s="444"/>
      <c r="E92" s="445"/>
      <c r="F92" s="438">
        <f>+E92-D92</f>
        <v>0</v>
      </c>
      <c r="G92" s="452" t="e">
        <f>+F92/D92*100</f>
        <v>#DIV/0!</v>
      </c>
      <c r="H92" s="267" t="s">
        <v>337</v>
      </c>
      <c r="I92" s="268">
        <v>1151750</v>
      </c>
      <c r="J92" s="83" t="s">
        <v>136</v>
      </c>
      <c r="K92" s="84" t="s">
        <v>111</v>
      </c>
      <c r="L92" s="83">
        <v>4</v>
      </c>
      <c r="M92" s="83" t="s">
        <v>114</v>
      </c>
      <c r="N92" s="85" t="s">
        <v>126</v>
      </c>
      <c r="O92" s="268">
        <f>I92*L92</f>
        <v>4607000</v>
      </c>
      <c r="P92" s="86" t="s">
        <v>136</v>
      </c>
      <c r="R92" s="27"/>
      <c r="S92" s="109"/>
    </row>
    <row r="93" spans="1:19" x14ac:dyDescent="0.3">
      <c r="R93" s="27"/>
      <c r="S93" s="109"/>
    </row>
    <row r="94" spans="1:19" x14ac:dyDescent="0.3">
      <c r="S94" s="109"/>
    </row>
    <row r="95" spans="1:19" x14ac:dyDescent="0.3">
      <c r="S95" s="109"/>
    </row>
    <row r="96" spans="1:19" x14ac:dyDescent="0.3">
      <c r="S96" s="109"/>
    </row>
    <row r="97" spans="1:19" x14ac:dyDescent="0.3">
      <c r="S97" s="109"/>
    </row>
    <row r="98" spans="1:19" x14ac:dyDescent="0.3">
      <c r="S98" s="109"/>
    </row>
    <row r="101" spans="1:19" x14ac:dyDescent="0.3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</sheetData>
  <mergeCells count="120">
    <mergeCell ref="E67:E69"/>
    <mergeCell ref="F70:F72"/>
    <mergeCell ref="G70:G72"/>
    <mergeCell ref="G38:G39"/>
    <mergeCell ref="E58:E64"/>
    <mergeCell ref="B65:C65"/>
    <mergeCell ref="C50:C54"/>
    <mergeCell ref="D50:D54"/>
    <mergeCell ref="D40:D45"/>
    <mergeCell ref="D58:D64"/>
    <mergeCell ref="C58:C64"/>
    <mergeCell ref="E40:E45"/>
    <mergeCell ref="C46:C49"/>
    <mergeCell ref="D46:D49"/>
    <mergeCell ref="E46:E49"/>
    <mergeCell ref="G58:G64"/>
    <mergeCell ref="C56:C57"/>
    <mergeCell ref="D56:D57"/>
    <mergeCell ref="E56:E57"/>
    <mergeCell ref="E50:E54"/>
    <mergeCell ref="L67:N67"/>
    <mergeCell ref="G67:G69"/>
    <mergeCell ref="L50:N50"/>
    <mergeCell ref="G50:G54"/>
    <mergeCell ref="F56:F57"/>
    <mergeCell ref="F58:F64"/>
    <mergeCell ref="G56:G57"/>
    <mergeCell ref="L56:N56"/>
    <mergeCell ref="L89:N89"/>
    <mergeCell ref="M86:N86"/>
    <mergeCell ref="M81:N81"/>
    <mergeCell ref="G89:G92"/>
    <mergeCell ref="G76:G79"/>
    <mergeCell ref="B85:C85"/>
    <mergeCell ref="B80:C80"/>
    <mergeCell ref="C89:C92"/>
    <mergeCell ref="F89:F92"/>
    <mergeCell ref="F67:F69"/>
    <mergeCell ref="D89:D92"/>
    <mergeCell ref="E89:E92"/>
    <mergeCell ref="L76:N76"/>
    <mergeCell ref="C70:C72"/>
    <mergeCell ref="D70:D72"/>
    <mergeCell ref="E70:E72"/>
    <mergeCell ref="L70:N70"/>
    <mergeCell ref="C73:C75"/>
    <mergeCell ref="D73:D75"/>
    <mergeCell ref="E73:E75"/>
    <mergeCell ref="F73:F75"/>
    <mergeCell ref="G73:G75"/>
    <mergeCell ref="L73:N73"/>
    <mergeCell ref="C67:C69"/>
    <mergeCell ref="D67:D69"/>
    <mergeCell ref="C76:C79"/>
    <mergeCell ref="D76:D79"/>
    <mergeCell ref="E76:E79"/>
    <mergeCell ref="F76:F79"/>
    <mergeCell ref="L19:N19"/>
    <mergeCell ref="H28:I28"/>
    <mergeCell ref="C38:C39"/>
    <mergeCell ref="C24:C25"/>
    <mergeCell ref="D24:D25"/>
    <mergeCell ref="L24:N24"/>
    <mergeCell ref="A3:B3"/>
    <mergeCell ref="F50:F54"/>
    <mergeCell ref="F40:F45"/>
    <mergeCell ref="F46:F49"/>
    <mergeCell ref="G46:G49"/>
    <mergeCell ref="L40:N40"/>
    <mergeCell ref="L46:N46"/>
    <mergeCell ref="G40:G45"/>
    <mergeCell ref="F38:F39"/>
    <mergeCell ref="C40:C45"/>
    <mergeCell ref="B26:C26"/>
    <mergeCell ref="D34:D35"/>
    <mergeCell ref="B36:C36"/>
    <mergeCell ref="D38:D39"/>
    <mergeCell ref="E38:E39"/>
    <mergeCell ref="L17:N17"/>
    <mergeCell ref="E19:E23"/>
    <mergeCell ref="F19:F23"/>
    <mergeCell ref="A1:P1"/>
    <mergeCell ref="D19:D23"/>
    <mergeCell ref="L9:N9"/>
    <mergeCell ref="E4:E5"/>
    <mergeCell ref="A4:A5"/>
    <mergeCell ref="B32:C32"/>
    <mergeCell ref="B4:B5"/>
    <mergeCell ref="L28:N28"/>
    <mergeCell ref="G34:G35"/>
    <mergeCell ref="E24:E25"/>
    <mergeCell ref="F24:F25"/>
    <mergeCell ref="G24:G25"/>
    <mergeCell ref="E34:E35"/>
    <mergeCell ref="F34:F35"/>
    <mergeCell ref="C4:C5"/>
    <mergeCell ref="F4:G4"/>
    <mergeCell ref="C19:C23"/>
    <mergeCell ref="F9:F16"/>
    <mergeCell ref="G9:G16"/>
    <mergeCell ref="C34:C35"/>
    <mergeCell ref="H4:P5"/>
    <mergeCell ref="B7:C7"/>
    <mergeCell ref="N3:P3"/>
    <mergeCell ref="D4:D5"/>
    <mergeCell ref="A6:C6"/>
    <mergeCell ref="G19:G23"/>
    <mergeCell ref="C9:C16"/>
    <mergeCell ref="D9:D16"/>
    <mergeCell ref="E9:E16"/>
    <mergeCell ref="C28:C31"/>
    <mergeCell ref="D28:D31"/>
    <mergeCell ref="E28:E31"/>
    <mergeCell ref="F28:F31"/>
    <mergeCell ref="G28:G31"/>
    <mergeCell ref="C17:C18"/>
    <mergeCell ref="D17:D18"/>
    <mergeCell ref="E17:E18"/>
    <mergeCell ref="F17:F18"/>
    <mergeCell ref="G17:G18"/>
  </mergeCells>
  <phoneticPr fontId="6" type="noConversion"/>
  <printOptions horizontalCentered="1"/>
  <pageMargins left="0.27559055118110237" right="0.27559055118110237" top="0.59055118110236227" bottom="0.39370078740157483" header="0.39370078740157483" footer="0.19685039370078741"/>
  <pageSetup paperSize="9" scale="95" orientation="landscape" r:id="rId1"/>
  <headerFooter>
    <oddFooter>&amp;C&amp;"맑은 고딕,Regular"&amp;P</oddFooter>
  </headerFooter>
  <rowBreaks count="2" manualBreakCount="2">
    <brk id="34" max="24" man="1"/>
    <brk id="64" max="2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AE320"/>
  <sheetViews>
    <sheetView view="pageBreakPreview" zoomScaleNormal="100" zoomScaleSheetLayoutView="100" workbookViewId="0">
      <pane ySplit="4" topLeftCell="A173" activePane="bottomLeft" state="frozen"/>
      <selection pane="bottomLeft" activeCell="AD17" sqref="AD17"/>
    </sheetView>
  </sheetViews>
  <sheetFormatPr defaultColWidth="9" defaultRowHeight="17.25" x14ac:dyDescent="0.3"/>
  <cols>
    <col min="1" max="1" width="6.625" style="110" customWidth="1"/>
    <col min="2" max="2" width="6.625" style="91" customWidth="1"/>
    <col min="3" max="3" width="12.75" style="91" customWidth="1"/>
    <col min="4" max="4" width="13.125" style="110" customWidth="1"/>
    <col min="5" max="5" width="13.125" style="113" customWidth="1"/>
    <col min="6" max="6" width="11.375" style="113" customWidth="1"/>
    <col min="7" max="7" width="9.625" style="114" customWidth="1"/>
    <col min="8" max="8" width="26.375" style="115" customWidth="1"/>
    <col min="9" max="9" width="12.75" style="28" customWidth="1"/>
    <col min="10" max="10" width="3.125" style="27" customWidth="1"/>
    <col min="11" max="11" width="3.125" style="369" customWidth="1"/>
    <col min="12" max="12" width="4.25" style="369" customWidth="1"/>
    <col min="13" max="14" width="3.125" style="369" customWidth="1"/>
    <col min="15" max="15" width="14.375" style="28" customWidth="1"/>
    <col min="16" max="16" width="2.625" style="27" customWidth="1"/>
    <col min="17" max="27" width="12.5" style="5" hidden="1" customWidth="1"/>
    <col min="28" max="28" width="14.125" style="5" customWidth="1"/>
    <col min="29" max="29" width="13.625" style="6" bestFit="1" customWidth="1"/>
    <col min="30" max="30" width="13.125" style="116" customWidth="1"/>
    <col min="31" max="31" width="12.625" style="116" customWidth="1"/>
    <col min="32" max="32" width="12.625" style="5" customWidth="1"/>
    <col min="33" max="16384" width="9" style="5"/>
  </cols>
  <sheetData>
    <row r="1" spans="1:31" ht="20.25" x14ac:dyDescent="0.3">
      <c r="A1" s="497" t="s">
        <v>246</v>
      </c>
      <c r="B1" s="497"/>
    </row>
    <row r="2" spans="1:31" ht="12.75" customHeight="1" thickBot="1" x14ac:dyDescent="0.35">
      <c r="A2" s="498"/>
      <c r="B2" s="498"/>
      <c r="C2" s="7"/>
      <c r="D2" s="117"/>
      <c r="E2" s="118"/>
      <c r="F2" s="118"/>
      <c r="G2" s="119"/>
      <c r="H2" s="7" t="s">
        <v>148</v>
      </c>
      <c r="I2" s="117"/>
      <c r="J2" s="7"/>
      <c r="K2" s="7"/>
      <c r="L2" s="7"/>
      <c r="M2" s="7"/>
      <c r="N2" s="434" t="s">
        <v>22</v>
      </c>
      <c r="O2" s="434"/>
      <c r="P2" s="434"/>
    </row>
    <row r="3" spans="1:31" ht="17.25" customHeight="1" x14ac:dyDescent="0.3">
      <c r="A3" s="410" t="s">
        <v>152</v>
      </c>
      <c r="B3" s="429" t="s">
        <v>113</v>
      </c>
      <c r="C3" s="510" t="s">
        <v>110</v>
      </c>
      <c r="D3" s="408" t="s">
        <v>442</v>
      </c>
      <c r="E3" s="530" t="s">
        <v>443</v>
      </c>
      <c r="F3" s="512" t="s">
        <v>340</v>
      </c>
      <c r="G3" s="512"/>
      <c r="H3" s="510" t="s">
        <v>385</v>
      </c>
      <c r="I3" s="510"/>
      <c r="J3" s="510"/>
      <c r="K3" s="510"/>
      <c r="L3" s="510"/>
      <c r="M3" s="510"/>
      <c r="N3" s="510"/>
      <c r="O3" s="510"/>
      <c r="P3" s="510"/>
    </row>
    <row r="4" spans="1:31" ht="20.25" customHeight="1" thickBot="1" x14ac:dyDescent="0.35">
      <c r="A4" s="411"/>
      <c r="B4" s="431"/>
      <c r="C4" s="511"/>
      <c r="D4" s="409"/>
      <c r="E4" s="531"/>
      <c r="F4" s="120" t="s">
        <v>130</v>
      </c>
      <c r="G4" s="121" t="s">
        <v>159</v>
      </c>
      <c r="H4" s="511"/>
      <c r="I4" s="511"/>
      <c r="J4" s="511"/>
      <c r="K4" s="511"/>
      <c r="L4" s="511"/>
      <c r="M4" s="511"/>
      <c r="N4" s="511"/>
      <c r="O4" s="511"/>
      <c r="P4" s="511"/>
    </row>
    <row r="5" spans="1:31" ht="19.5" customHeight="1" thickBot="1" x14ac:dyDescent="0.35">
      <c r="A5" s="382" t="s">
        <v>158</v>
      </c>
      <c r="B5" s="383"/>
      <c r="C5" s="384"/>
      <c r="D5" s="122">
        <f>SUM(D6,D77,D84,D212,D302,D299)+1</f>
        <v>9224180.9999599997</v>
      </c>
      <c r="E5" s="253">
        <f>SUM(E6,E77,E84,E212,E302,E299)</f>
        <v>11019113.804928299</v>
      </c>
      <c r="F5" s="123">
        <f>+E5-D5</f>
        <v>1794932.8049682993</v>
      </c>
      <c r="G5" s="124">
        <f>+F5/D5*100</f>
        <v>19.458993757560513</v>
      </c>
      <c r="H5" s="125"/>
      <c r="I5" s="15"/>
      <c r="J5" s="16"/>
      <c r="K5" s="16"/>
      <c r="L5" s="15"/>
      <c r="M5" s="15"/>
      <c r="N5" s="126"/>
      <c r="O5" s="127">
        <f>SUM(O6,O77,O84,O212,O299,O302)</f>
        <v>11019114304.928299</v>
      </c>
      <c r="P5" s="128" t="s">
        <v>136</v>
      </c>
    </row>
    <row r="6" spans="1:31" ht="20.100000000000001" customHeight="1" thickTop="1" thickBot="1" x14ac:dyDescent="0.35">
      <c r="A6" s="18" t="s">
        <v>120</v>
      </c>
      <c r="B6" s="499" t="s">
        <v>155</v>
      </c>
      <c r="C6" s="500"/>
      <c r="D6" s="129">
        <f>SUM(D7,D32,D46)</f>
        <v>1682649</v>
      </c>
      <c r="E6" s="130">
        <f>SUM(E7,E32,E46)</f>
        <v>1682649.06</v>
      </c>
      <c r="F6" s="130">
        <f>+E6-D6</f>
        <v>6.0000000055879354E-2</v>
      </c>
      <c r="G6" s="131">
        <f>+F6/D6*100</f>
        <v>3.5658060626951527E-6</v>
      </c>
      <c r="H6" s="132"/>
      <c r="I6" s="133"/>
      <c r="J6" s="134"/>
      <c r="K6" s="135"/>
      <c r="L6" s="135"/>
      <c r="M6" s="135"/>
      <c r="N6" s="135"/>
      <c r="O6" s="136">
        <f>SUM(O7,O32,O46)</f>
        <v>1682649560</v>
      </c>
      <c r="P6" s="137" t="s">
        <v>136</v>
      </c>
    </row>
    <row r="7" spans="1:31" ht="20.100000000000001" customHeight="1" thickTop="1" thickBot="1" x14ac:dyDescent="0.35">
      <c r="A7" s="138"/>
      <c r="B7" s="335" t="s">
        <v>161</v>
      </c>
      <c r="C7" s="139" t="s">
        <v>156</v>
      </c>
      <c r="D7" s="140">
        <f>SUM(D8:D31)</f>
        <v>1314220</v>
      </c>
      <c r="E7" s="141">
        <f>SUM(E8:E31)</f>
        <v>1314219.8600000001</v>
      </c>
      <c r="F7" s="141">
        <f>+E7-D7</f>
        <v>-0.13999999989755452</v>
      </c>
      <c r="G7" s="142">
        <f>+F7/D7*100</f>
        <v>-1.0652706540575741E-5</v>
      </c>
      <c r="H7" s="143"/>
      <c r="O7" s="28">
        <f>SUM(O8,O13,O22,O24,O30)</f>
        <v>1314220360</v>
      </c>
      <c r="P7" s="74" t="s">
        <v>136</v>
      </c>
      <c r="Q7" s="144"/>
      <c r="R7" s="6"/>
      <c r="S7" s="6"/>
      <c r="T7" s="6"/>
      <c r="U7" s="6"/>
      <c r="V7" s="6"/>
      <c r="W7" s="6"/>
      <c r="X7" s="6"/>
      <c r="Y7" s="6"/>
      <c r="Z7" s="6"/>
      <c r="AA7" s="6"/>
      <c r="AB7" s="6"/>
    </row>
    <row r="8" spans="1:31" ht="15.95" customHeight="1" thickTop="1" thickBot="1" x14ac:dyDescent="0.35">
      <c r="A8" s="138"/>
      <c r="B8" s="327"/>
      <c r="C8" s="490" t="s">
        <v>146</v>
      </c>
      <c r="D8" s="532">
        <v>987779</v>
      </c>
      <c r="E8" s="471">
        <v>987779</v>
      </c>
      <c r="F8" s="471">
        <f>E8-D8</f>
        <v>0</v>
      </c>
      <c r="G8" s="486">
        <f>+F8/D8*100</f>
        <v>0</v>
      </c>
      <c r="H8" s="37"/>
      <c r="I8" s="38"/>
      <c r="J8" s="77"/>
      <c r="K8" s="329"/>
      <c r="L8" s="329" t="s">
        <v>149</v>
      </c>
      <c r="M8" s="329"/>
      <c r="N8" s="329"/>
      <c r="O8" s="38">
        <f>SUM(O9:O12)</f>
        <v>987779500</v>
      </c>
      <c r="P8" s="34" t="s">
        <v>136</v>
      </c>
      <c r="Q8" s="6"/>
      <c r="R8" s="145"/>
      <c r="S8" s="6"/>
      <c r="T8" s="6"/>
      <c r="U8" s="6"/>
      <c r="V8" s="6"/>
      <c r="W8" s="6"/>
      <c r="X8" s="6"/>
      <c r="Y8" s="6"/>
      <c r="Z8" s="6"/>
      <c r="AA8" s="6"/>
      <c r="AB8" s="6"/>
    </row>
    <row r="9" spans="1:31" ht="15.95" customHeight="1" x14ac:dyDescent="0.3">
      <c r="A9" s="138"/>
      <c r="B9" s="327"/>
      <c r="C9" s="491"/>
      <c r="D9" s="533"/>
      <c r="E9" s="476"/>
      <c r="F9" s="476"/>
      <c r="G9" s="487"/>
      <c r="H9" s="43" t="s">
        <v>163</v>
      </c>
      <c r="I9" s="28">
        <v>42177000</v>
      </c>
      <c r="J9" s="27" t="s">
        <v>136</v>
      </c>
      <c r="K9" s="41" t="s">
        <v>111</v>
      </c>
      <c r="L9" s="369">
        <v>12</v>
      </c>
      <c r="M9" s="369" t="s">
        <v>119</v>
      </c>
      <c r="N9" s="47" t="s">
        <v>126</v>
      </c>
      <c r="O9" s="291">
        <f>I9*L9</f>
        <v>506124000</v>
      </c>
      <c r="P9" s="42" t="s">
        <v>136</v>
      </c>
      <c r="Q9" s="6"/>
      <c r="R9" s="146"/>
      <c r="S9" s="6"/>
      <c r="T9" s="6"/>
      <c r="U9" s="6"/>
      <c r="V9" s="6"/>
      <c r="W9" s="6"/>
      <c r="X9" s="6"/>
      <c r="Y9" s="6"/>
      <c r="Z9" s="6"/>
      <c r="AA9" s="6"/>
      <c r="AB9" s="6"/>
    </row>
    <row r="10" spans="1:31" ht="15.95" customHeight="1" x14ac:dyDescent="0.3">
      <c r="A10" s="138"/>
      <c r="B10" s="327"/>
      <c r="C10" s="491"/>
      <c r="D10" s="533"/>
      <c r="E10" s="476"/>
      <c r="F10" s="476"/>
      <c r="G10" s="487"/>
      <c r="H10" s="43" t="s">
        <v>277</v>
      </c>
      <c r="I10" s="28">
        <v>34427000</v>
      </c>
      <c r="J10" s="27" t="s">
        <v>136</v>
      </c>
      <c r="K10" s="41" t="s">
        <v>111</v>
      </c>
      <c r="L10" s="369">
        <v>4.5</v>
      </c>
      <c r="M10" s="369" t="s">
        <v>114</v>
      </c>
      <c r="N10" s="47" t="s">
        <v>126</v>
      </c>
      <c r="O10" s="28">
        <f>I10*L10</f>
        <v>154921500</v>
      </c>
      <c r="P10" s="42" t="s">
        <v>136</v>
      </c>
      <c r="Q10" s="6"/>
      <c r="R10" s="146"/>
      <c r="S10" s="6"/>
      <c r="T10" s="6"/>
      <c r="U10" s="6"/>
      <c r="V10" s="6"/>
      <c r="W10" s="6"/>
      <c r="X10" s="6"/>
      <c r="Y10" s="6"/>
      <c r="Z10" s="6"/>
      <c r="AA10" s="6"/>
      <c r="AB10" s="6"/>
    </row>
    <row r="11" spans="1:31" ht="15.95" customHeight="1" x14ac:dyDescent="0.3">
      <c r="A11" s="138"/>
      <c r="B11" s="327"/>
      <c r="C11" s="491"/>
      <c r="D11" s="533"/>
      <c r="E11" s="476"/>
      <c r="F11" s="476"/>
      <c r="G11" s="487"/>
      <c r="H11" s="43" t="s">
        <v>177</v>
      </c>
      <c r="I11" s="28">
        <v>35807000</v>
      </c>
      <c r="J11" s="27" t="s">
        <v>136</v>
      </c>
      <c r="K11" s="41" t="s">
        <v>111</v>
      </c>
      <c r="L11" s="369">
        <v>2</v>
      </c>
      <c r="M11" s="369" t="s">
        <v>114</v>
      </c>
      <c r="N11" s="47" t="s">
        <v>126</v>
      </c>
      <c r="O11" s="28">
        <f>I11*L11</f>
        <v>71614000</v>
      </c>
      <c r="P11" s="42" t="s">
        <v>136</v>
      </c>
      <c r="Q11" s="6"/>
      <c r="R11" s="146"/>
      <c r="S11" s="6"/>
      <c r="T11" s="6"/>
      <c r="U11" s="6"/>
      <c r="V11" s="6"/>
      <c r="W11" s="6"/>
      <c r="X11" s="6"/>
      <c r="Y11" s="6"/>
      <c r="Z11" s="6"/>
      <c r="AA11" s="6"/>
      <c r="AB11" s="6"/>
    </row>
    <row r="12" spans="1:31" ht="15.95" customHeight="1" x14ac:dyDescent="0.3">
      <c r="A12" s="138"/>
      <c r="B12" s="327"/>
      <c r="C12" s="501"/>
      <c r="D12" s="534"/>
      <c r="E12" s="477"/>
      <c r="F12" s="477"/>
      <c r="G12" s="488"/>
      <c r="H12" s="39" t="s">
        <v>169</v>
      </c>
      <c r="I12" s="28">
        <v>21260000</v>
      </c>
      <c r="J12" s="27" t="s">
        <v>136</v>
      </c>
      <c r="K12" s="41" t="s">
        <v>111</v>
      </c>
      <c r="L12" s="369">
        <v>12</v>
      </c>
      <c r="M12" s="369" t="s">
        <v>119</v>
      </c>
      <c r="N12" s="47" t="s">
        <v>126</v>
      </c>
      <c r="O12" s="28">
        <f>I12*L12</f>
        <v>255120000</v>
      </c>
      <c r="P12" s="42" t="s">
        <v>136</v>
      </c>
      <c r="Q12" s="6"/>
      <c r="R12" s="146"/>
      <c r="S12" s="6"/>
      <c r="T12" s="6"/>
      <c r="U12" s="6"/>
      <c r="V12" s="6"/>
      <c r="W12" s="6"/>
      <c r="X12" s="6"/>
      <c r="Y12" s="6"/>
      <c r="Z12" s="6"/>
      <c r="AA12" s="6"/>
      <c r="AB12" s="6"/>
    </row>
    <row r="13" spans="1:31" s="27" customFormat="1" ht="15.95" customHeight="1" x14ac:dyDescent="0.3">
      <c r="A13" s="35"/>
      <c r="B13" s="327"/>
      <c r="C13" s="490" t="s">
        <v>143</v>
      </c>
      <c r="D13" s="473">
        <v>124988</v>
      </c>
      <c r="E13" s="471">
        <f>+O13/1000</f>
        <v>124988</v>
      </c>
      <c r="F13" s="471">
        <f>+E13-D13</f>
        <v>0</v>
      </c>
      <c r="G13" s="517">
        <f>+F13/D13*100</f>
        <v>0</v>
      </c>
      <c r="H13" s="37"/>
      <c r="I13" s="38"/>
      <c r="J13" s="77"/>
      <c r="K13" s="329"/>
      <c r="L13" s="407" t="s">
        <v>149</v>
      </c>
      <c r="M13" s="407"/>
      <c r="N13" s="407"/>
      <c r="O13" s="38">
        <f>SUM(O14:O21)</f>
        <v>124988000</v>
      </c>
      <c r="P13" s="34" t="s">
        <v>136</v>
      </c>
      <c r="AC13" s="6"/>
      <c r="AD13" s="116"/>
      <c r="AE13" s="116"/>
    </row>
    <row r="14" spans="1:31" s="27" customFormat="1" ht="15.95" customHeight="1" x14ac:dyDescent="0.3">
      <c r="A14" s="35"/>
      <c r="B14" s="327"/>
      <c r="C14" s="491"/>
      <c r="D14" s="478"/>
      <c r="E14" s="476"/>
      <c r="F14" s="476"/>
      <c r="G14" s="518"/>
      <c r="H14" s="43" t="s">
        <v>147</v>
      </c>
      <c r="I14" s="28">
        <v>3490000</v>
      </c>
      <c r="J14" s="27" t="s">
        <v>136</v>
      </c>
      <c r="K14" s="41" t="s">
        <v>111</v>
      </c>
      <c r="L14" s="369">
        <v>12</v>
      </c>
      <c r="M14" s="369" t="s">
        <v>119</v>
      </c>
      <c r="N14" s="47" t="s">
        <v>126</v>
      </c>
      <c r="O14" s="28">
        <f>(I14*L14)</f>
        <v>41880000</v>
      </c>
      <c r="P14" s="42" t="s">
        <v>136</v>
      </c>
      <c r="AC14" s="6"/>
      <c r="AD14" s="116"/>
      <c r="AE14" s="116"/>
    </row>
    <row r="15" spans="1:31" s="27" customFormat="1" ht="15.95" customHeight="1" x14ac:dyDescent="0.3">
      <c r="A15" s="35"/>
      <c r="B15" s="327"/>
      <c r="C15" s="491"/>
      <c r="D15" s="478"/>
      <c r="E15" s="476"/>
      <c r="F15" s="476"/>
      <c r="G15" s="518"/>
      <c r="H15" s="43" t="s">
        <v>129</v>
      </c>
      <c r="I15" s="28">
        <v>680000</v>
      </c>
      <c r="J15" s="27" t="s">
        <v>136</v>
      </c>
      <c r="K15" s="41" t="s">
        <v>111</v>
      </c>
      <c r="L15" s="369">
        <v>12</v>
      </c>
      <c r="M15" s="369" t="s">
        <v>119</v>
      </c>
      <c r="N15" s="47" t="s">
        <v>126</v>
      </c>
      <c r="O15" s="28">
        <f t="shared" ref="O15:O21" si="0">(I15*L15)</f>
        <v>8160000</v>
      </c>
      <c r="P15" s="42" t="s">
        <v>136</v>
      </c>
      <c r="AC15" s="6"/>
      <c r="AD15" s="116"/>
      <c r="AE15" s="116"/>
    </row>
    <row r="16" spans="1:31" s="27" customFormat="1" ht="15.95" customHeight="1" x14ac:dyDescent="0.3">
      <c r="A16" s="35"/>
      <c r="B16" s="327"/>
      <c r="C16" s="491"/>
      <c r="D16" s="478"/>
      <c r="E16" s="476"/>
      <c r="F16" s="476"/>
      <c r="G16" s="518"/>
      <c r="H16" s="43" t="s">
        <v>157</v>
      </c>
      <c r="I16" s="28">
        <v>1609000</v>
      </c>
      <c r="J16" s="27" t="s">
        <v>136</v>
      </c>
      <c r="K16" s="41" t="s">
        <v>111</v>
      </c>
      <c r="L16" s="369">
        <v>12</v>
      </c>
      <c r="M16" s="369" t="s">
        <v>119</v>
      </c>
      <c r="N16" s="47" t="s">
        <v>126</v>
      </c>
      <c r="O16" s="28">
        <f t="shared" si="0"/>
        <v>19308000</v>
      </c>
      <c r="P16" s="42" t="s">
        <v>136</v>
      </c>
      <c r="AC16" s="6"/>
      <c r="AD16" s="116"/>
      <c r="AE16" s="116"/>
    </row>
    <row r="17" spans="1:31" s="27" customFormat="1" ht="15.95" customHeight="1" x14ac:dyDescent="0.3">
      <c r="A17" s="35"/>
      <c r="B17" s="327"/>
      <c r="C17" s="491"/>
      <c r="D17" s="478"/>
      <c r="E17" s="476"/>
      <c r="F17" s="476"/>
      <c r="G17" s="518"/>
      <c r="H17" s="43" t="s">
        <v>127</v>
      </c>
      <c r="I17" s="28">
        <v>1220000</v>
      </c>
      <c r="J17" s="27" t="s">
        <v>136</v>
      </c>
      <c r="K17" s="41" t="s">
        <v>111</v>
      </c>
      <c r="L17" s="369">
        <v>12</v>
      </c>
      <c r="M17" s="369" t="s">
        <v>119</v>
      </c>
      <c r="N17" s="47" t="s">
        <v>126</v>
      </c>
      <c r="O17" s="28">
        <f t="shared" si="0"/>
        <v>14640000</v>
      </c>
      <c r="P17" s="42" t="s">
        <v>136</v>
      </c>
      <c r="AC17" s="6"/>
      <c r="AD17" s="116"/>
      <c r="AE17" s="116"/>
    </row>
    <row r="18" spans="1:31" s="27" customFormat="1" ht="15.95" customHeight="1" x14ac:dyDescent="0.3">
      <c r="A18" s="35"/>
      <c r="B18" s="327"/>
      <c r="C18" s="491"/>
      <c r="D18" s="478"/>
      <c r="E18" s="476"/>
      <c r="F18" s="476"/>
      <c r="G18" s="518"/>
      <c r="H18" s="43" t="s">
        <v>151</v>
      </c>
      <c r="I18" s="28">
        <v>1800000</v>
      </c>
      <c r="J18" s="27" t="s">
        <v>136</v>
      </c>
      <c r="K18" s="41" t="s">
        <v>111</v>
      </c>
      <c r="L18" s="369">
        <v>12</v>
      </c>
      <c r="M18" s="369" t="s">
        <v>119</v>
      </c>
      <c r="N18" s="47" t="s">
        <v>126</v>
      </c>
      <c r="O18" s="28">
        <f t="shared" si="0"/>
        <v>21600000</v>
      </c>
      <c r="P18" s="42" t="s">
        <v>136</v>
      </c>
      <c r="AC18" s="6"/>
      <c r="AD18" s="116"/>
      <c r="AE18" s="116"/>
    </row>
    <row r="19" spans="1:31" s="27" customFormat="1" ht="15.95" customHeight="1" x14ac:dyDescent="0.3">
      <c r="A19" s="35"/>
      <c r="B19" s="327"/>
      <c r="C19" s="491"/>
      <c r="D19" s="478"/>
      <c r="E19" s="476"/>
      <c r="F19" s="476"/>
      <c r="G19" s="518"/>
      <c r="H19" s="43" t="s">
        <v>208</v>
      </c>
      <c r="I19" s="28">
        <v>100000</v>
      </c>
      <c r="J19" s="27" t="s">
        <v>136</v>
      </c>
      <c r="K19" s="41" t="s">
        <v>111</v>
      </c>
      <c r="L19" s="369">
        <v>12</v>
      </c>
      <c r="M19" s="369" t="s">
        <v>119</v>
      </c>
      <c r="N19" s="47" t="s">
        <v>126</v>
      </c>
      <c r="O19" s="28">
        <f t="shared" si="0"/>
        <v>1200000</v>
      </c>
      <c r="P19" s="42" t="s">
        <v>136</v>
      </c>
      <c r="AC19" s="6"/>
      <c r="AD19" s="116"/>
      <c r="AE19" s="116"/>
    </row>
    <row r="20" spans="1:31" s="27" customFormat="1" ht="15.95" customHeight="1" x14ac:dyDescent="0.3">
      <c r="A20" s="35"/>
      <c r="B20" s="327"/>
      <c r="C20" s="491"/>
      <c r="D20" s="478"/>
      <c r="E20" s="476"/>
      <c r="F20" s="476"/>
      <c r="G20" s="518"/>
      <c r="H20" s="289" t="s">
        <v>420</v>
      </c>
      <c r="I20" s="28">
        <v>750000</v>
      </c>
      <c r="J20" s="27" t="s">
        <v>136</v>
      </c>
      <c r="K20" s="41" t="s">
        <v>111</v>
      </c>
      <c r="L20" s="369">
        <v>12</v>
      </c>
      <c r="M20" s="369" t="s">
        <v>119</v>
      </c>
      <c r="N20" s="47" t="s">
        <v>126</v>
      </c>
      <c r="O20" s="28">
        <f>(I20*L20)</f>
        <v>9000000</v>
      </c>
      <c r="P20" s="42" t="s">
        <v>136</v>
      </c>
      <c r="AC20" s="6"/>
      <c r="AD20" s="116"/>
      <c r="AE20" s="116"/>
    </row>
    <row r="21" spans="1:31" s="27" customFormat="1" ht="15.95" customHeight="1" x14ac:dyDescent="0.3">
      <c r="A21" s="35"/>
      <c r="B21" s="327"/>
      <c r="C21" s="491"/>
      <c r="D21" s="478"/>
      <c r="E21" s="476"/>
      <c r="F21" s="476"/>
      <c r="G21" s="518"/>
      <c r="H21" s="298" t="s">
        <v>81</v>
      </c>
      <c r="I21" s="28">
        <v>4600000</v>
      </c>
      <c r="J21" s="27" t="s">
        <v>136</v>
      </c>
      <c r="K21" s="41" t="s">
        <v>111</v>
      </c>
      <c r="L21" s="369">
        <v>2</v>
      </c>
      <c r="M21" s="369" t="s">
        <v>114</v>
      </c>
      <c r="N21" s="47" t="s">
        <v>126</v>
      </c>
      <c r="O21" s="28">
        <f t="shared" si="0"/>
        <v>9200000</v>
      </c>
      <c r="P21" s="42" t="s">
        <v>136</v>
      </c>
      <c r="AC21" s="6"/>
      <c r="AD21" s="116"/>
      <c r="AE21" s="116"/>
    </row>
    <row r="22" spans="1:31" s="27" customFormat="1" ht="15.95" customHeight="1" x14ac:dyDescent="0.3">
      <c r="A22" s="35"/>
      <c r="B22" s="327"/>
      <c r="C22" s="490" t="s">
        <v>222</v>
      </c>
      <c r="D22" s="473">
        <v>86624</v>
      </c>
      <c r="E22" s="471">
        <f>(+O22/1000)</f>
        <v>86623.86</v>
      </c>
      <c r="F22" s="471">
        <f>E22-D22</f>
        <v>-0.13999999999941792</v>
      </c>
      <c r="G22" s="517">
        <f t="shared" ref="G22:G30" si="1">+F22/D22*100</f>
        <v>-1.6161802733586294E-4</v>
      </c>
      <c r="H22" s="147"/>
      <c r="I22" s="38"/>
      <c r="J22" s="77"/>
      <c r="K22" s="77"/>
      <c r="L22" s="407" t="s">
        <v>149</v>
      </c>
      <c r="M22" s="407"/>
      <c r="N22" s="407"/>
      <c r="O22" s="38">
        <f>SUM(O23:O23)</f>
        <v>86623860</v>
      </c>
      <c r="P22" s="34" t="s">
        <v>136</v>
      </c>
      <c r="AC22" s="6"/>
      <c r="AD22" s="116"/>
      <c r="AE22" s="116"/>
    </row>
    <row r="23" spans="1:31" s="27" customFormat="1" ht="15.95" customHeight="1" x14ac:dyDescent="0.3">
      <c r="A23" s="35"/>
      <c r="B23" s="327"/>
      <c r="C23" s="501"/>
      <c r="D23" s="479"/>
      <c r="E23" s="477"/>
      <c r="F23" s="477">
        <f t="shared" ref="F23:F30" si="2">+E23-D23</f>
        <v>0</v>
      </c>
      <c r="G23" s="519" t="e">
        <f t="shared" si="1"/>
        <v>#DIV/0!</v>
      </c>
      <c r="H23" s="43" t="s">
        <v>222</v>
      </c>
      <c r="I23" s="291">
        <f>SUM(O8,O13,O74)-O12-5000000</f>
        <v>866447500</v>
      </c>
      <c r="J23" s="80" t="s">
        <v>136</v>
      </c>
      <c r="K23" s="369" t="s">
        <v>138</v>
      </c>
      <c r="L23" s="369">
        <v>12</v>
      </c>
      <c r="M23" s="369"/>
      <c r="N23" s="47" t="s">
        <v>126</v>
      </c>
      <c r="O23" s="28">
        <f>ROUND(I23/12,-1)+11542400+2877430+70</f>
        <v>86623860</v>
      </c>
      <c r="P23" s="42" t="s">
        <v>136</v>
      </c>
      <c r="AC23" s="6"/>
      <c r="AD23" s="116"/>
      <c r="AE23" s="116"/>
    </row>
    <row r="24" spans="1:31" s="27" customFormat="1" ht="15.95" customHeight="1" x14ac:dyDescent="0.3">
      <c r="A24" s="35"/>
      <c r="B24" s="327"/>
      <c r="C24" s="509" t="s">
        <v>38</v>
      </c>
      <c r="D24" s="529">
        <v>114429</v>
      </c>
      <c r="E24" s="528">
        <f>+O24/1000</f>
        <v>114485</v>
      </c>
      <c r="F24" s="528">
        <f t="shared" si="2"/>
        <v>56</v>
      </c>
      <c r="G24" s="552">
        <f t="shared" si="1"/>
        <v>4.8938643176117944E-2</v>
      </c>
      <c r="H24" s="147"/>
      <c r="I24" s="38"/>
      <c r="J24" s="77"/>
      <c r="K24" s="329"/>
      <c r="L24" s="407" t="s">
        <v>149</v>
      </c>
      <c r="M24" s="407"/>
      <c r="N24" s="407"/>
      <c r="O24" s="38">
        <f>SUM(O25:O29)</f>
        <v>114485000</v>
      </c>
      <c r="P24" s="34" t="s">
        <v>136</v>
      </c>
      <c r="AC24" s="6"/>
      <c r="AD24" s="116"/>
      <c r="AE24" s="116"/>
    </row>
    <row r="25" spans="1:31" s="27" customFormat="1" ht="15.95" customHeight="1" x14ac:dyDescent="0.3">
      <c r="A25" s="35"/>
      <c r="B25" s="327"/>
      <c r="C25" s="509"/>
      <c r="D25" s="529"/>
      <c r="E25" s="528"/>
      <c r="F25" s="528">
        <f t="shared" si="2"/>
        <v>0</v>
      </c>
      <c r="G25" s="552" t="e">
        <f t="shared" si="1"/>
        <v>#DIV/0!</v>
      </c>
      <c r="H25" s="298" t="s">
        <v>184</v>
      </c>
      <c r="I25" s="28">
        <f>SUM(O8,O13,O74)-O18</f>
        <v>1104967500</v>
      </c>
      <c r="J25" s="27" t="s">
        <v>136</v>
      </c>
      <c r="K25" s="41" t="s">
        <v>111</v>
      </c>
      <c r="L25" s="551">
        <v>4.4999999999999998E-2</v>
      </c>
      <c r="M25" s="551"/>
      <c r="N25" s="47" t="s">
        <v>126</v>
      </c>
      <c r="O25" s="28">
        <f>ROUNDUP(SUM(I25*L25),-3)</f>
        <v>49724000</v>
      </c>
      <c r="P25" s="42" t="s">
        <v>136</v>
      </c>
      <c r="AC25" s="28"/>
      <c r="AD25" s="116"/>
      <c r="AE25" s="116"/>
    </row>
    <row r="26" spans="1:31" s="27" customFormat="1" ht="15.95" customHeight="1" x14ac:dyDescent="0.3">
      <c r="A26" s="35"/>
      <c r="B26" s="327"/>
      <c r="C26" s="509"/>
      <c r="D26" s="529"/>
      <c r="E26" s="528"/>
      <c r="F26" s="528">
        <f t="shared" si="2"/>
        <v>0</v>
      </c>
      <c r="G26" s="552" t="e">
        <f t="shared" si="1"/>
        <v>#DIV/0!</v>
      </c>
      <c r="H26" s="298" t="s">
        <v>227</v>
      </c>
      <c r="I26" s="28">
        <f>+I25</f>
        <v>1104967500</v>
      </c>
      <c r="J26" s="27" t="s">
        <v>136</v>
      </c>
      <c r="K26" s="41" t="s">
        <v>111</v>
      </c>
      <c r="L26" s="550">
        <v>3.5450000000000002E-2</v>
      </c>
      <c r="M26" s="550"/>
      <c r="N26" s="369" t="s">
        <v>126</v>
      </c>
      <c r="O26" s="28">
        <f>ROUNDUP(SUM(I26*L26),-3)</f>
        <v>39172000</v>
      </c>
      <c r="P26" s="42" t="s">
        <v>136</v>
      </c>
      <c r="AC26" s="28" t="s">
        <v>162</v>
      </c>
      <c r="AD26" s="116"/>
      <c r="AE26" s="116"/>
    </row>
    <row r="27" spans="1:31" s="27" customFormat="1" ht="15.95" customHeight="1" x14ac:dyDescent="0.3">
      <c r="A27" s="35"/>
      <c r="B27" s="327"/>
      <c r="C27" s="509"/>
      <c r="D27" s="529"/>
      <c r="E27" s="528"/>
      <c r="F27" s="528">
        <f t="shared" si="2"/>
        <v>0</v>
      </c>
      <c r="G27" s="552" t="e">
        <f t="shared" si="1"/>
        <v>#DIV/0!</v>
      </c>
      <c r="H27" s="298" t="s">
        <v>229</v>
      </c>
      <c r="I27" s="28">
        <f>+O26</f>
        <v>39172000</v>
      </c>
      <c r="J27" s="27" t="s">
        <v>136</v>
      </c>
      <c r="K27" s="41" t="s">
        <v>111</v>
      </c>
      <c r="L27" s="550">
        <v>0.12950600000000001</v>
      </c>
      <c r="M27" s="550"/>
      <c r="N27" s="369" t="s">
        <v>126</v>
      </c>
      <c r="O27" s="28">
        <f>ROUNDUP(SUM(I27*L27),-3)</f>
        <v>5074000</v>
      </c>
      <c r="P27" s="42" t="s">
        <v>136</v>
      </c>
      <c r="AC27" s="28"/>
      <c r="AD27" s="116"/>
      <c r="AE27" s="116"/>
    </row>
    <row r="28" spans="1:31" s="27" customFormat="1" ht="15.95" customHeight="1" x14ac:dyDescent="0.3">
      <c r="A28" s="35"/>
      <c r="B28" s="327"/>
      <c r="C28" s="509"/>
      <c r="D28" s="529"/>
      <c r="E28" s="528"/>
      <c r="F28" s="528">
        <f t="shared" si="2"/>
        <v>0</v>
      </c>
      <c r="G28" s="552" t="e">
        <f t="shared" si="1"/>
        <v>#DIV/0!</v>
      </c>
      <c r="H28" s="298" t="s">
        <v>221</v>
      </c>
      <c r="I28" s="28">
        <f>SUM(O8,O74,O13)-O12--O18-5000000</f>
        <v>888047500</v>
      </c>
      <c r="J28" s="27" t="s">
        <v>136</v>
      </c>
      <c r="K28" s="41" t="s">
        <v>111</v>
      </c>
      <c r="L28" s="550">
        <v>1.55E-2</v>
      </c>
      <c r="M28" s="550"/>
      <c r="N28" s="369" t="s">
        <v>126</v>
      </c>
      <c r="O28" s="28">
        <f>ROUNDUP(SUM(I28*L28),-3)</f>
        <v>13765000</v>
      </c>
      <c r="P28" s="42" t="s">
        <v>136</v>
      </c>
      <c r="Q28" s="244"/>
      <c r="R28" s="244"/>
      <c r="S28" s="244"/>
      <c r="T28" s="244"/>
      <c r="U28" s="244"/>
      <c r="V28" s="244"/>
      <c r="W28" s="244"/>
      <c r="X28" s="244"/>
      <c r="Y28" s="244"/>
      <c r="Z28" s="244"/>
      <c r="AA28" s="244"/>
      <c r="AB28" s="244"/>
      <c r="AC28" s="28"/>
      <c r="AD28" s="116"/>
      <c r="AE28" s="116"/>
    </row>
    <row r="29" spans="1:31" s="27" customFormat="1" ht="15.95" customHeight="1" x14ac:dyDescent="0.3">
      <c r="A29" s="35"/>
      <c r="B29" s="327"/>
      <c r="C29" s="509"/>
      <c r="D29" s="529"/>
      <c r="E29" s="528"/>
      <c r="F29" s="528">
        <f t="shared" si="2"/>
        <v>0</v>
      </c>
      <c r="G29" s="552" t="e">
        <f t="shared" si="1"/>
        <v>#DIV/0!</v>
      </c>
      <c r="H29" s="148" t="s">
        <v>194</v>
      </c>
      <c r="I29" s="44">
        <f>I28</f>
        <v>888047500</v>
      </c>
      <c r="J29" s="149" t="s">
        <v>136</v>
      </c>
      <c r="K29" s="62" t="s">
        <v>111</v>
      </c>
      <c r="L29" s="549">
        <v>7.6E-3</v>
      </c>
      <c r="M29" s="549"/>
      <c r="N29" s="299" t="s">
        <v>126</v>
      </c>
      <c r="O29" s="28">
        <f>ROUNDUP(SUM(I29*L29),-3)</f>
        <v>6750000</v>
      </c>
      <c r="P29" s="64" t="s">
        <v>136</v>
      </c>
      <c r="AC29" s="28"/>
      <c r="AD29" s="116"/>
      <c r="AE29" s="116"/>
    </row>
    <row r="30" spans="1:31" s="27" customFormat="1" ht="15.95" customHeight="1" x14ac:dyDescent="0.3">
      <c r="A30" s="35" t="s">
        <v>148</v>
      </c>
      <c r="B30" s="327"/>
      <c r="C30" s="490" t="s">
        <v>295</v>
      </c>
      <c r="D30" s="473">
        <v>400</v>
      </c>
      <c r="E30" s="471">
        <f>+O30/1000</f>
        <v>344</v>
      </c>
      <c r="F30" s="471">
        <f t="shared" si="2"/>
        <v>-56</v>
      </c>
      <c r="G30" s="517">
        <f t="shared" si="1"/>
        <v>-14.000000000000002</v>
      </c>
      <c r="H30" s="147"/>
      <c r="I30" s="38"/>
      <c r="J30" s="77"/>
      <c r="K30" s="329"/>
      <c r="L30" s="329" t="s">
        <v>149</v>
      </c>
      <c r="M30" s="329"/>
      <c r="N30" s="329"/>
      <c r="O30" s="38">
        <f>SUM(O31:O31)</f>
        <v>344000</v>
      </c>
      <c r="P30" s="34" t="s">
        <v>136</v>
      </c>
      <c r="AC30" s="28"/>
      <c r="AD30" s="116"/>
      <c r="AE30" s="116"/>
    </row>
    <row r="31" spans="1:31" s="27" customFormat="1" ht="15.95" customHeight="1" x14ac:dyDescent="0.3">
      <c r="A31" s="35"/>
      <c r="B31" s="328"/>
      <c r="C31" s="501"/>
      <c r="D31" s="479"/>
      <c r="E31" s="477"/>
      <c r="F31" s="477"/>
      <c r="G31" s="519"/>
      <c r="H31" s="168" t="s">
        <v>395</v>
      </c>
      <c r="I31" s="44">
        <v>172000</v>
      </c>
      <c r="J31" s="149" t="s">
        <v>136</v>
      </c>
      <c r="K31" s="62" t="s">
        <v>111</v>
      </c>
      <c r="L31" s="299">
        <v>2</v>
      </c>
      <c r="M31" s="299" t="s">
        <v>114</v>
      </c>
      <c r="N31" s="63" t="s">
        <v>126</v>
      </c>
      <c r="O31" s="44">
        <f>+I31*L31</f>
        <v>344000</v>
      </c>
      <c r="P31" s="64" t="s">
        <v>136</v>
      </c>
      <c r="AC31" s="28"/>
      <c r="AD31" s="116"/>
      <c r="AE31" s="116"/>
    </row>
    <row r="32" spans="1:31" s="27" customFormat="1" ht="20.100000000000001" customHeight="1" x14ac:dyDescent="0.3">
      <c r="A32" s="18" t="s">
        <v>120</v>
      </c>
      <c r="B32" s="255" t="s">
        <v>125</v>
      </c>
      <c r="C32" s="256" t="s">
        <v>156</v>
      </c>
      <c r="D32" s="257">
        <f>SUM(D33,D38,D40)</f>
        <v>19060</v>
      </c>
      <c r="E32" s="258">
        <f>SUM(E33:E45)</f>
        <v>19060</v>
      </c>
      <c r="F32" s="258">
        <f>+E32-D32</f>
        <v>0</v>
      </c>
      <c r="G32" s="259">
        <f>+F32/D32*100</f>
        <v>0</v>
      </c>
      <c r="H32" s="260"/>
      <c r="I32" s="38"/>
      <c r="J32" s="77"/>
      <c r="K32" s="329"/>
      <c r="L32" s="329"/>
      <c r="M32" s="329"/>
      <c r="N32" s="329"/>
      <c r="O32" s="38">
        <f>SUM(O33,O38,O40)</f>
        <v>19060000</v>
      </c>
      <c r="P32" s="34" t="s">
        <v>136</v>
      </c>
      <c r="AC32" s="28"/>
      <c r="AD32" s="116"/>
      <c r="AE32" s="116"/>
    </row>
    <row r="33" spans="1:31" s="27" customFormat="1" ht="15.95" customHeight="1" x14ac:dyDescent="0.3">
      <c r="A33" s="35"/>
      <c r="B33" s="335" t="s">
        <v>131</v>
      </c>
      <c r="C33" s="490" t="s">
        <v>319</v>
      </c>
      <c r="D33" s="473">
        <v>2900</v>
      </c>
      <c r="E33" s="471">
        <f>+O33/1000</f>
        <v>2900</v>
      </c>
      <c r="F33" s="471">
        <f>+E33-D33</f>
        <v>0</v>
      </c>
      <c r="G33" s="486">
        <f>+F33/D33*100</f>
        <v>0</v>
      </c>
      <c r="H33" s="152"/>
      <c r="I33" s="38"/>
      <c r="J33" s="77"/>
      <c r="K33" s="329"/>
      <c r="L33" s="407" t="s">
        <v>149</v>
      </c>
      <c r="M33" s="407"/>
      <c r="N33" s="407"/>
      <c r="O33" s="38">
        <f>SUM(O34:O37)</f>
        <v>2900000</v>
      </c>
      <c r="P33" s="34" t="s">
        <v>136</v>
      </c>
      <c r="AC33" s="28"/>
      <c r="AD33" s="116"/>
      <c r="AE33" s="116"/>
    </row>
    <row r="34" spans="1:31" s="27" customFormat="1" ht="15.95" customHeight="1" x14ac:dyDescent="0.3">
      <c r="A34" s="35"/>
      <c r="B34" s="327"/>
      <c r="C34" s="491"/>
      <c r="D34" s="478"/>
      <c r="E34" s="476"/>
      <c r="F34" s="476"/>
      <c r="G34" s="487"/>
      <c r="H34" s="289" t="s">
        <v>313</v>
      </c>
      <c r="I34" s="28">
        <v>70000</v>
      </c>
      <c r="J34" s="27" t="s">
        <v>136</v>
      </c>
      <c r="K34" s="41" t="s">
        <v>111</v>
      </c>
      <c r="L34" s="369">
        <v>10</v>
      </c>
      <c r="M34" s="369" t="s">
        <v>114</v>
      </c>
      <c r="N34" s="47" t="s">
        <v>126</v>
      </c>
      <c r="O34" s="28">
        <f>SUM(I34*L34)</f>
        <v>700000</v>
      </c>
      <c r="P34" s="42" t="s">
        <v>136</v>
      </c>
      <c r="AC34" s="28"/>
      <c r="AD34" s="116"/>
      <c r="AE34" s="116"/>
    </row>
    <row r="35" spans="1:31" s="27" customFormat="1" ht="15.95" customHeight="1" x14ac:dyDescent="0.3">
      <c r="A35" s="35"/>
      <c r="B35" s="327"/>
      <c r="C35" s="491"/>
      <c r="D35" s="478"/>
      <c r="E35" s="476"/>
      <c r="F35" s="476"/>
      <c r="G35" s="487"/>
      <c r="H35" s="298" t="s">
        <v>183</v>
      </c>
      <c r="I35" s="28">
        <v>20000</v>
      </c>
      <c r="J35" s="27" t="s">
        <v>136</v>
      </c>
      <c r="K35" s="41" t="s">
        <v>111</v>
      </c>
      <c r="L35" s="369">
        <v>5</v>
      </c>
      <c r="M35" s="369" t="s">
        <v>114</v>
      </c>
      <c r="N35" s="47" t="s">
        <v>126</v>
      </c>
      <c r="O35" s="28">
        <f>SUM(I35*L35)</f>
        <v>100000</v>
      </c>
      <c r="P35" s="42" t="s">
        <v>136</v>
      </c>
      <c r="AC35" s="28"/>
      <c r="AD35" s="116"/>
      <c r="AE35" s="116"/>
    </row>
    <row r="36" spans="1:31" s="27" customFormat="1" ht="15.95" customHeight="1" x14ac:dyDescent="0.3">
      <c r="A36" s="153"/>
      <c r="B36" s="327"/>
      <c r="C36" s="491"/>
      <c r="D36" s="478"/>
      <c r="E36" s="476"/>
      <c r="F36" s="476"/>
      <c r="G36" s="487"/>
      <c r="H36" s="298" t="s">
        <v>406</v>
      </c>
      <c r="I36" s="28">
        <v>100000</v>
      </c>
      <c r="J36" s="27" t="s">
        <v>136</v>
      </c>
      <c r="K36" s="41" t="s">
        <v>111</v>
      </c>
      <c r="L36" s="369">
        <v>15</v>
      </c>
      <c r="M36" s="369" t="s">
        <v>114</v>
      </c>
      <c r="N36" s="47" t="s">
        <v>126</v>
      </c>
      <c r="O36" s="28">
        <f>SUM(I36*L36)</f>
        <v>1500000</v>
      </c>
      <c r="P36" s="42" t="s">
        <v>136</v>
      </c>
      <c r="AC36" s="28"/>
      <c r="AD36" s="116"/>
      <c r="AE36" s="116"/>
    </row>
    <row r="37" spans="1:31" s="27" customFormat="1" ht="15.95" customHeight="1" x14ac:dyDescent="0.3">
      <c r="A37" s="153"/>
      <c r="B37" s="327"/>
      <c r="C37" s="501"/>
      <c r="D37" s="479"/>
      <c r="E37" s="477"/>
      <c r="F37" s="477"/>
      <c r="G37" s="488"/>
      <c r="H37" s="148" t="s">
        <v>393</v>
      </c>
      <c r="I37" s="44">
        <v>300000</v>
      </c>
      <c r="J37" s="149" t="s">
        <v>136</v>
      </c>
      <c r="K37" s="62" t="s">
        <v>111</v>
      </c>
      <c r="L37" s="299">
        <v>2</v>
      </c>
      <c r="M37" s="299" t="s">
        <v>114</v>
      </c>
      <c r="N37" s="63" t="s">
        <v>126</v>
      </c>
      <c r="O37" s="44">
        <f>+I37*L37</f>
        <v>600000</v>
      </c>
      <c r="P37" s="64" t="s">
        <v>136</v>
      </c>
      <c r="AC37" s="28"/>
      <c r="AD37" s="116"/>
      <c r="AE37" s="116"/>
    </row>
    <row r="38" spans="1:31" s="27" customFormat="1" ht="15.95" customHeight="1" x14ac:dyDescent="0.3">
      <c r="A38" s="154"/>
      <c r="B38" s="335"/>
      <c r="C38" s="490" t="s">
        <v>306</v>
      </c>
      <c r="D38" s="473">
        <v>960</v>
      </c>
      <c r="E38" s="471">
        <f>O38/1000</f>
        <v>960</v>
      </c>
      <c r="F38" s="471">
        <f>E38-D38</f>
        <v>0</v>
      </c>
      <c r="G38" s="517">
        <f>F38/D38*100</f>
        <v>0</v>
      </c>
      <c r="H38" s="155"/>
      <c r="I38" s="38"/>
      <c r="J38" s="77"/>
      <c r="K38" s="329"/>
      <c r="L38" s="407" t="s">
        <v>149</v>
      </c>
      <c r="M38" s="407"/>
      <c r="N38" s="407"/>
      <c r="O38" s="38">
        <f>SUM(O39:O39)</f>
        <v>960000</v>
      </c>
      <c r="P38" s="34" t="s">
        <v>136</v>
      </c>
      <c r="AC38" s="28"/>
      <c r="AD38" s="116"/>
      <c r="AE38" s="116"/>
    </row>
    <row r="39" spans="1:31" s="27" customFormat="1" ht="15.95" customHeight="1" x14ac:dyDescent="0.3">
      <c r="A39" s="35"/>
      <c r="B39" s="335"/>
      <c r="C39" s="491"/>
      <c r="D39" s="478"/>
      <c r="E39" s="476"/>
      <c r="F39" s="476"/>
      <c r="G39" s="518"/>
      <c r="H39" s="289" t="s">
        <v>409</v>
      </c>
      <c r="I39" s="28">
        <v>240000</v>
      </c>
      <c r="J39" s="27" t="s">
        <v>136</v>
      </c>
      <c r="K39" s="41" t="s">
        <v>111</v>
      </c>
      <c r="L39" s="369">
        <v>4</v>
      </c>
      <c r="M39" s="369" t="s">
        <v>114</v>
      </c>
      <c r="N39" s="47" t="s">
        <v>126</v>
      </c>
      <c r="O39" s="28">
        <f>SUM(I39*L39)</f>
        <v>960000</v>
      </c>
      <c r="P39" s="42" t="s">
        <v>136</v>
      </c>
      <c r="AC39" s="28"/>
      <c r="AD39" s="116"/>
      <c r="AE39" s="116"/>
    </row>
    <row r="40" spans="1:31" s="27" customFormat="1" ht="15.95" customHeight="1" x14ac:dyDescent="0.3">
      <c r="A40" s="35"/>
      <c r="B40" s="327"/>
      <c r="C40" s="503" t="s">
        <v>117</v>
      </c>
      <c r="D40" s="473">
        <v>15200</v>
      </c>
      <c r="E40" s="471">
        <f>+O40/1000</f>
        <v>15200</v>
      </c>
      <c r="F40" s="471">
        <f>+E40-D40</f>
        <v>0</v>
      </c>
      <c r="G40" s="517">
        <f>+F40/D40*100</f>
        <v>0</v>
      </c>
      <c r="H40" s="152"/>
      <c r="I40" s="38"/>
      <c r="J40" s="77"/>
      <c r="K40" s="329"/>
      <c r="L40" s="407" t="s">
        <v>149</v>
      </c>
      <c r="M40" s="407"/>
      <c r="N40" s="407"/>
      <c r="O40" s="38">
        <f>SUM(O41:O45)</f>
        <v>15200000</v>
      </c>
      <c r="P40" s="34" t="s">
        <v>136</v>
      </c>
      <c r="AC40" s="28"/>
      <c r="AD40" s="116"/>
      <c r="AE40" s="116"/>
    </row>
    <row r="41" spans="1:31" s="27" customFormat="1" ht="15.95" customHeight="1" x14ac:dyDescent="0.3">
      <c r="A41" s="35"/>
      <c r="B41" s="327"/>
      <c r="C41" s="505"/>
      <c r="D41" s="478"/>
      <c r="E41" s="476"/>
      <c r="F41" s="476">
        <f>+E41-D41</f>
        <v>0</v>
      </c>
      <c r="G41" s="518" t="e">
        <f>+F41/D41*100</f>
        <v>#DIV/0!</v>
      </c>
      <c r="H41" s="289" t="s">
        <v>90</v>
      </c>
      <c r="I41" s="28">
        <v>400000</v>
      </c>
      <c r="J41" s="27" t="s">
        <v>136</v>
      </c>
      <c r="K41" s="41" t="s">
        <v>111</v>
      </c>
      <c r="L41" s="369">
        <v>2</v>
      </c>
      <c r="M41" s="369" t="s">
        <v>114</v>
      </c>
      <c r="N41" s="47" t="s">
        <v>126</v>
      </c>
      <c r="O41" s="28">
        <f>SUM(I41*L41)</f>
        <v>800000</v>
      </c>
      <c r="P41" s="42" t="s">
        <v>136</v>
      </c>
      <c r="AC41" s="28"/>
      <c r="AD41" s="116"/>
      <c r="AE41" s="116"/>
    </row>
    <row r="42" spans="1:31" s="27" customFormat="1" ht="15.95" customHeight="1" x14ac:dyDescent="0.3">
      <c r="A42" s="35"/>
      <c r="B42" s="327"/>
      <c r="C42" s="505"/>
      <c r="D42" s="478"/>
      <c r="E42" s="476"/>
      <c r="F42" s="476"/>
      <c r="G42" s="518"/>
      <c r="H42" s="289" t="s">
        <v>329</v>
      </c>
      <c r="I42" s="28">
        <v>1600000</v>
      </c>
      <c r="J42" s="27" t="s">
        <v>136</v>
      </c>
      <c r="K42" s="41" t="s">
        <v>111</v>
      </c>
      <c r="L42" s="369">
        <v>5</v>
      </c>
      <c r="M42" s="369" t="s">
        <v>114</v>
      </c>
      <c r="N42" s="47" t="s">
        <v>126</v>
      </c>
      <c r="O42" s="28">
        <f>SUM(I42*L42)</f>
        <v>8000000</v>
      </c>
      <c r="P42" s="42" t="s">
        <v>136</v>
      </c>
      <c r="AC42" s="28"/>
      <c r="AD42" s="116"/>
      <c r="AE42" s="116"/>
    </row>
    <row r="43" spans="1:31" s="27" customFormat="1" ht="15.95" customHeight="1" x14ac:dyDescent="0.3">
      <c r="A43" s="35"/>
      <c r="B43" s="327"/>
      <c r="C43" s="505"/>
      <c r="D43" s="478"/>
      <c r="E43" s="476"/>
      <c r="F43" s="476">
        <f>+E43-D43</f>
        <v>0</v>
      </c>
      <c r="G43" s="518" t="e">
        <f>+F43/D43*100</f>
        <v>#DIV/0!</v>
      </c>
      <c r="H43" s="289" t="s">
        <v>82</v>
      </c>
      <c r="I43" s="28">
        <v>540000</v>
      </c>
      <c r="J43" s="27" t="s">
        <v>136</v>
      </c>
      <c r="K43" s="41" t="s">
        <v>111</v>
      </c>
      <c r="L43" s="369">
        <v>10</v>
      </c>
      <c r="M43" s="369" t="s">
        <v>114</v>
      </c>
      <c r="N43" s="47" t="s">
        <v>126</v>
      </c>
      <c r="O43" s="28">
        <f>SUM(I43*L43)</f>
        <v>5400000</v>
      </c>
      <c r="P43" s="42" t="s">
        <v>136</v>
      </c>
      <c r="AC43" s="28"/>
      <c r="AD43" s="116"/>
      <c r="AE43" s="116"/>
    </row>
    <row r="44" spans="1:31" s="27" customFormat="1" ht="15.95" customHeight="1" x14ac:dyDescent="0.3">
      <c r="A44" s="35"/>
      <c r="B44" s="327"/>
      <c r="C44" s="505"/>
      <c r="D44" s="478"/>
      <c r="E44" s="476"/>
      <c r="F44" s="476"/>
      <c r="G44" s="518"/>
      <c r="H44" s="289" t="s">
        <v>5</v>
      </c>
      <c r="I44" s="28">
        <v>100000</v>
      </c>
      <c r="J44" s="27" t="s">
        <v>136</v>
      </c>
      <c r="K44" s="41" t="s">
        <v>111</v>
      </c>
      <c r="L44" s="369">
        <v>2</v>
      </c>
      <c r="M44" s="369" t="s">
        <v>114</v>
      </c>
      <c r="N44" s="47" t="s">
        <v>126</v>
      </c>
      <c r="O44" s="28">
        <f>SUM(I44*L44)</f>
        <v>200000</v>
      </c>
      <c r="P44" s="42" t="s">
        <v>136</v>
      </c>
      <c r="AC44" s="28"/>
      <c r="AD44" s="116"/>
      <c r="AE44" s="116"/>
    </row>
    <row r="45" spans="1:31" s="27" customFormat="1" ht="15.95" customHeight="1" x14ac:dyDescent="0.3">
      <c r="A45" s="35"/>
      <c r="B45" s="327"/>
      <c r="C45" s="505"/>
      <c r="D45" s="478"/>
      <c r="E45" s="476"/>
      <c r="F45" s="476">
        <f>+E45-D45</f>
        <v>0</v>
      </c>
      <c r="G45" s="518" t="e">
        <f>+F45/D45*100</f>
        <v>#DIV/0!</v>
      </c>
      <c r="H45" s="289" t="s">
        <v>351</v>
      </c>
      <c r="I45" s="28">
        <v>100000</v>
      </c>
      <c r="J45" s="27" t="s">
        <v>136</v>
      </c>
      <c r="K45" s="41" t="s">
        <v>111</v>
      </c>
      <c r="L45" s="369">
        <v>8</v>
      </c>
      <c r="M45" s="369" t="s">
        <v>114</v>
      </c>
      <c r="N45" s="47" t="s">
        <v>126</v>
      </c>
      <c r="O45" s="28">
        <f>SUM(I45*L45)</f>
        <v>800000</v>
      </c>
      <c r="P45" s="42" t="s">
        <v>136</v>
      </c>
      <c r="AC45" s="28"/>
      <c r="AD45" s="116"/>
      <c r="AE45" s="116"/>
    </row>
    <row r="46" spans="1:31" s="27" customFormat="1" ht="20.100000000000001" customHeight="1" x14ac:dyDescent="0.3">
      <c r="A46" s="35"/>
      <c r="B46" s="93" t="s">
        <v>135</v>
      </c>
      <c r="C46" s="156" t="s">
        <v>156</v>
      </c>
      <c r="D46" s="157">
        <f>SUM(D47:D59,D60:D76)</f>
        <v>349369</v>
      </c>
      <c r="E46" s="158">
        <f>SUM(E47:E76)</f>
        <v>349369.2</v>
      </c>
      <c r="F46" s="158">
        <f>E46-D46</f>
        <v>0.20000000001164153</v>
      </c>
      <c r="G46" s="159">
        <f>+F46/D46*100</f>
        <v>5.7246063620882665E-5</v>
      </c>
      <c r="H46" s="152"/>
      <c r="I46" s="38"/>
      <c r="J46" s="77"/>
      <c r="K46" s="77"/>
      <c r="L46" s="77"/>
      <c r="M46" s="77"/>
      <c r="N46" s="77"/>
      <c r="O46" s="33">
        <f>SUM(O47,O49,O56,O60,O68,O65)</f>
        <v>349369200</v>
      </c>
      <c r="P46" s="34" t="s">
        <v>136</v>
      </c>
      <c r="AC46" s="28"/>
      <c r="AD46" s="116"/>
      <c r="AE46" s="116"/>
    </row>
    <row r="47" spans="1:31" s="27" customFormat="1" ht="15.95" customHeight="1" x14ac:dyDescent="0.3">
      <c r="A47" s="35"/>
      <c r="B47" s="327"/>
      <c r="C47" s="503" t="s">
        <v>160</v>
      </c>
      <c r="D47" s="473">
        <v>200</v>
      </c>
      <c r="E47" s="471">
        <f>+O47/1000</f>
        <v>200</v>
      </c>
      <c r="F47" s="471">
        <f>+E47-D47</f>
        <v>0</v>
      </c>
      <c r="G47" s="517">
        <f>+F47/D47*100</f>
        <v>0</v>
      </c>
      <c r="H47" s="152"/>
      <c r="I47" s="38"/>
      <c r="J47" s="77"/>
      <c r="K47" s="329"/>
      <c r="L47" s="329" t="s">
        <v>149</v>
      </c>
      <c r="M47" s="329"/>
      <c r="N47" s="329"/>
      <c r="O47" s="38">
        <f>SUM(O48)</f>
        <v>200000</v>
      </c>
      <c r="P47" s="34" t="s">
        <v>136</v>
      </c>
      <c r="AC47" s="28"/>
      <c r="AD47" s="116"/>
      <c r="AE47" s="116"/>
    </row>
    <row r="48" spans="1:31" s="27" customFormat="1" ht="15.95" customHeight="1" x14ac:dyDescent="0.3">
      <c r="A48" s="35"/>
      <c r="B48" s="160"/>
      <c r="C48" s="504"/>
      <c r="D48" s="479"/>
      <c r="E48" s="477"/>
      <c r="F48" s="477">
        <f>+E48-D48</f>
        <v>0</v>
      </c>
      <c r="G48" s="519" t="e">
        <f>+F48/D48*100</f>
        <v>#DIV/0!</v>
      </c>
      <c r="H48" s="161" t="s">
        <v>264</v>
      </c>
      <c r="I48" s="44">
        <v>50000</v>
      </c>
      <c r="J48" s="149" t="s">
        <v>136</v>
      </c>
      <c r="K48" s="62" t="s">
        <v>111</v>
      </c>
      <c r="L48" s="299">
        <v>4</v>
      </c>
      <c r="M48" s="299" t="s">
        <v>114</v>
      </c>
      <c r="N48" s="63" t="s">
        <v>126</v>
      </c>
      <c r="O48" s="44">
        <f>SUM(I48*L48)</f>
        <v>200000</v>
      </c>
      <c r="P48" s="64" t="s">
        <v>136</v>
      </c>
      <c r="AC48" s="28"/>
      <c r="AD48" s="116"/>
      <c r="AE48" s="116"/>
    </row>
    <row r="49" spans="1:31" s="27" customFormat="1" ht="15.95" customHeight="1" x14ac:dyDescent="0.3">
      <c r="A49" s="35"/>
      <c r="B49" s="327"/>
      <c r="C49" s="535" t="s">
        <v>33</v>
      </c>
      <c r="D49" s="473">
        <v>209050</v>
      </c>
      <c r="E49" s="471">
        <f>+O49/1000</f>
        <v>209050</v>
      </c>
      <c r="F49" s="471">
        <f>+E49-D49</f>
        <v>0</v>
      </c>
      <c r="G49" s="517">
        <f>+F49/D49*100</f>
        <v>0</v>
      </c>
      <c r="H49" s="152"/>
      <c r="I49" s="38"/>
      <c r="J49" s="77"/>
      <c r="K49" s="77"/>
      <c r="L49" s="407" t="s">
        <v>149</v>
      </c>
      <c r="M49" s="407"/>
      <c r="N49" s="407"/>
      <c r="O49" s="33">
        <f>SUM(O50:O55)</f>
        <v>209050000</v>
      </c>
      <c r="P49" s="34" t="s">
        <v>136</v>
      </c>
      <c r="AC49" s="28"/>
      <c r="AD49" s="116"/>
      <c r="AE49" s="116"/>
    </row>
    <row r="50" spans="1:31" s="27" customFormat="1" ht="15.95" customHeight="1" x14ac:dyDescent="0.3">
      <c r="A50" s="35"/>
      <c r="B50" s="327"/>
      <c r="C50" s="536"/>
      <c r="D50" s="478"/>
      <c r="E50" s="476"/>
      <c r="F50" s="476"/>
      <c r="G50" s="518"/>
      <c r="H50" s="289" t="s">
        <v>344</v>
      </c>
      <c r="I50" s="28">
        <v>13415000</v>
      </c>
      <c r="J50" s="27" t="s">
        <v>119</v>
      </c>
      <c r="K50" s="369" t="s">
        <v>111</v>
      </c>
      <c r="L50" s="369">
        <v>12</v>
      </c>
      <c r="M50" s="369" t="s">
        <v>119</v>
      </c>
      <c r="N50" s="369" t="s">
        <v>128</v>
      </c>
      <c r="O50" s="56">
        <f>I50*L50</f>
        <v>160980000</v>
      </c>
      <c r="P50" s="42" t="s">
        <v>136</v>
      </c>
      <c r="AC50" s="28"/>
      <c r="AD50" s="116"/>
      <c r="AE50" s="116"/>
    </row>
    <row r="51" spans="1:31" s="27" customFormat="1" ht="15.95" customHeight="1" x14ac:dyDescent="0.3">
      <c r="A51" s="35"/>
      <c r="B51" s="327"/>
      <c r="C51" s="505"/>
      <c r="D51" s="478"/>
      <c r="E51" s="476"/>
      <c r="F51" s="476">
        <f>+E51-D51</f>
        <v>0</v>
      </c>
      <c r="G51" s="518" t="e">
        <f>+F51/D51*100</f>
        <v>#DIV/0!</v>
      </c>
      <c r="H51" s="289" t="s">
        <v>80</v>
      </c>
      <c r="I51" s="28">
        <v>3000000</v>
      </c>
      <c r="J51" s="27" t="s">
        <v>136</v>
      </c>
      <c r="K51" s="41" t="s">
        <v>111</v>
      </c>
      <c r="L51" s="369">
        <v>4</v>
      </c>
      <c r="M51" s="369" t="s">
        <v>114</v>
      </c>
      <c r="N51" s="47" t="s">
        <v>126</v>
      </c>
      <c r="O51" s="28">
        <f>SUM(I51*L51)</f>
        <v>12000000</v>
      </c>
      <c r="P51" s="42" t="s">
        <v>136</v>
      </c>
      <c r="AC51" s="28"/>
      <c r="AD51" s="116"/>
      <c r="AE51" s="116"/>
    </row>
    <row r="52" spans="1:31" s="27" customFormat="1" ht="15.95" customHeight="1" x14ac:dyDescent="0.3">
      <c r="A52" s="35"/>
      <c r="B52" s="327"/>
      <c r="C52" s="505"/>
      <c r="D52" s="478"/>
      <c r="E52" s="476"/>
      <c r="F52" s="476"/>
      <c r="G52" s="518"/>
      <c r="H52" s="289" t="s">
        <v>356</v>
      </c>
      <c r="I52" s="28">
        <v>3014000</v>
      </c>
      <c r="J52" s="27" t="s">
        <v>136</v>
      </c>
      <c r="K52" s="41" t="s">
        <v>111</v>
      </c>
      <c r="L52" s="369">
        <v>5</v>
      </c>
      <c r="M52" s="369" t="s">
        <v>114</v>
      </c>
      <c r="N52" s="47" t="s">
        <v>126</v>
      </c>
      <c r="O52" s="28">
        <f>SUM(I52*L52)</f>
        <v>15070000</v>
      </c>
      <c r="P52" s="42" t="s">
        <v>136</v>
      </c>
      <c r="AC52" s="28"/>
      <c r="AD52" s="116"/>
      <c r="AE52" s="116"/>
    </row>
    <row r="53" spans="1:31" s="27" customFormat="1" ht="15.95" customHeight="1" x14ac:dyDescent="0.3">
      <c r="A53" s="35"/>
      <c r="B53" s="327"/>
      <c r="C53" s="505"/>
      <c r="D53" s="478"/>
      <c r="E53" s="476"/>
      <c r="F53" s="476">
        <f>+E53-D53</f>
        <v>0</v>
      </c>
      <c r="G53" s="518" t="e">
        <f>+F53/D53*100</f>
        <v>#DIV/0!</v>
      </c>
      <c r="H53" s="289" t="s">
        <v>462</v>
      </c>
      <c r="I53" s="28">
        <v>930000</v>
      </c>
      <c r="J53" s="27" t="s">
        <v>136</v>
      </c>
      <c r="K53" s="41" t="s">
        <v>111</v>
      </c>
      <c r="L53" s="369">
        <v>12</v>
      </c>
      <c r="M53" s="369" t="s">
        <v>119</v>
      </c>
      <c r="N53" s="47" t="s">
        <v>126</v>
      </c>
      <c r="O53" s="28">
        <f>SUM(I53*L53)</f>
        <v>11160000</v>
      </c>
      <c r="P53" s="42" t="s">
        <v>136</v>
      </c>
      <c r="AC53" s="28"/>
      <c r="AD53" s="116"/>
      <c r="AE53" s="116"/>
    </row>
    <row r="54" spans="1:31" s="27" customFormat="1" ht="15.95" customHeight="1" x14ac:dyDescent="0.3">
      <c r="A54" s="35"/>
      <c r="B54" s="327"/>
      <c r="C54" s="505"/>
      <c r="D54" s="478"/>
      <c r="E54" s="476"/>
      <c r="F54" s="476"/>
      <c r="G54" s="518"/>
      <c r="H54" s="289" t="s">
        <v>197</v>
      </c>
      <c r="I54" s="28">
        <v>300000</v>
      </c>
      <c r="J54" s="27" t="s">
        <v>136</v>
      </c>
      <c r="K54" s="41" t="s">
        <v>111</v>
      </c>
      <c r="L54" s="369">
        <v>12</v>
      </c>
      <c r="M54" s="369" t="s">
        <v>119</v>
      </c>
      <c r="N54" s="47" t="s">
        <v>126</v>
      </c>
      <c r="O54" s="28">
        <f>SUM(I54*L54)</f>
        <v>3600000</v>
      </c>
      <c r="P54" s="42" t="s">
        <v>136</v>
      </c>
      <c r="AC54" s="28"/>
      <c r="AD54" s="116"/>
      <c r="AE54" s="116"/>
    </row>
    <row r="55" spans="1:31" s="27" customFormat="1" ht="15.95" customHeight="1" x14ac:dyDescent="0.3">
      <c r="A55" s="35"/>
      <c r="B55" s="327"/>
      <c r="C55" s="504"/>
      <c r="D55" s="479"/>
      <c r="E55" s="477"/>
      <c r="F55" s="477">
        <f t="shared" ref="F55:F60" si="3">+E55-D55</f>
        <v>0</v>
      </c>
      <c r="G55" s="519" t="e">
        <f t="shared" ref="G55:G60" si="4">+F55/D55*100</f>
        <v>#DIV/0!</v>
      </c>
      <c r="H55" s="161" t="s">
        <v>181</v>
      </c>
      <c r="I55" s="44">
        <v>520000</v>
      </c>
      <c r="J55" s="149" t="s">
        <v>136</v>
      </c>
      <c r="K55" s="62" t="s">
        <v>111</v>
      </c>
      <c r="L55" s="299">
        <v>12</v>
      </c>
      <c r="M55" s="299" t="s">
        <v>119</v>
      </c>
      <c r="N55" s="63" t="s">
        <v>126</v>
      </c>
      <c r="O55" s="44">
        <f>SUM(I55*L55)</f>
        <v>6240000</v>
      </c>
      <c r="P55" s="64" t="s">
        <v>136</v>
      </c>
      <c r="AC55" s="28"/>
      <c r="AD55" s="116"/>
      <c r="AE55" s="116"/>
    </row>
    <row r="56" spans="1:31" s="27" customFormat="1" ht="15.95" customHeight="1" x14ac:dyDescent="0.3">
      <c r="A56" s="35"/>
      <c r="B56" s="327"/>
      <c r="C56" s="505" t="s">
        <v>196</v>
      </c>
      <c r="D56" s="478">
        <v>8220</v>
      </c>
      <c r="E56" s="476">
        <f>O56/1000</f>
        <v>8220</v>
      </c>
      <c r="F56" s="476">
        <f t="shared" si="3"/>
        <v>0</v>
      </c>
      <c r="G56" s="518">
        <f t="shared" si="4"/>
        <v>0</v>
      </c>
      <c r="H56" s="289"/>
      <c r="I56" s="28"/>
      <c r="L56" s="521" t="s">
        <v>149</v>
      </c>
      <c r="M56" s="521"/>
      <c r="N56" s="521"/>
      <c r="O56" s="56">
        <f>SUM(O57:O59)</f>
        <v>8220000</v>
      </c>
      <c r="P56" s="42" t="s">
        <v>136</v>
      </c>
      <c r="AC56" s="28"/>
      <c r="AD56" s="116"/>
      <c r="AE56" s="116"/>
    </row>
    <row r="57" spans="1:31" s="27" customFormat="1" ht="15.95" customHeight="1" x14ac:dyDescent="0.3">
      <c r="A57" s="35"/>
      <c r="B57" s="327"/>
      <c r="C57" s="505"/>
      <c r="D57" s="478"/>
      <c r="E57" s="476"/>
      <c r="F57" s="476">
        <f t="shared" si="3"/>
        <v>0</v>
      </c>
      <c r="G57" s="518" t="e">
        <f t="shared" si="4"/>
        <v>#DIV/0!</v>
      </c>
      <c r="H57" s="289" t="s">
        <v>54</v>
      </c>
      <c r="I57" s="28">
        <v>400000</v>
      </c>
      <c r="J57" s="27" t="s">
        <v>136</v>
      </c>
      <c r="K57" s="41" t="s">
        <v>111</v>
      </c>
      <c r="L57" s="369">
        <v>12</v>
      </c>
      <c r="M57" s="369" t="s">
        <v>119</v>
      </c>
      <c r="N57" s="47" t="s">
        <v>126</v>
      </c>
      <c r="O57" s="28">
        <f>SUM(I57*L57)</f>
        <v>4800000</v>
      </c>
      <c r="P57" s="42" t="s">
        <v>136</v>
      </c>
      <c r="AC57" s="28"/>
      <c r="AD57" s="116"/>
      <c r="AE57" s="116"/>
    </row>
    <row r="58" spans="1:31" s="27" customFormat="1" ht="15.95" customHeight="1" x14ac:dyDescent="0.3">
      <c r="A58" s="35"/>
      <c r="B58" s="327"/>
      <c r="C58" s="505"/>
      <c r="D58" s="478"/>
      <c r="E58" s="476"/>
      <c r="F58" s="476">
        <f t="shared" si="3"/>
        <v>0</v>
      </c>
      <c r="G58" s="518" t="e">
        <f t="shared" si="4"/>
        <v>#DIV/0!</v>
      </c>
      <c r="H58" s="289" t="s">
        <v>318</v>
      </c>
      <c r="I58" s="28">
        <v>235000</v>
      </c>
      <c r="J58" s="27" t="s">
        <v>136</v>
      </c>
      <c r="K58" s="41" t="s">
        <v>111</v>
      </c>
      <c r="L58" s="369">
        <v>12</v>
      </c>
      <c r="M58" s="369" t="s">
        <v>119</v>
      </c>
      <c r="N58" s="47" t="s">
        <v>126</v>
      </c>
      <c r="O58" s="28">
        <f>SUM(I58*L58)</f>
        <v>2820000</v>
      </c>
      <c r="P58" s="42" t="s">
        <v>136</v>
      </c>
      <c r="AC58" s="28"/>
      <c r="AD58" s="116"/>
      <c r="AE58" s="116"/>
    </row>
    <row r="59" spans="1:31" s="27" customFormat="1" ht="15.95" customHeight="1" x14ac:dyDescent="0.3">
      <c r="A59" s="35"/>
      <c r="B59" s="327"/>
      <c r="C59" s="505"/>
      <c r="D59" s="478"/>
      <c r="E59" s="476"/>
      <c r="F59" s="476">
        <f t="shared" si="3"/>
        <v>0</v>
      </c>
      <c r="G59" s="518" t="e">
        <f t="shared" si="4"/>
        <v>#DIV/0!</v>
      </c>
      <c r="H59" s="289" t="s">
        <v>230</v>
      </c>
      <c r="I59" s="28">
        <v>50000</v>
      </c>
      <c r="J59" s="27" t="s">
        <v>136</v>
      </c>
      <c r="K59" s="41" t="s">
        <v>111</v>
      </c>
      <c r="L59" s="369">
        <v>12</v>
      </c>
      <c r="M59" s="369" t="s">
        <v>114</v>
      </c>
      <c r="N59" s="47" t="s">
        <v>126</v>
      </c>
      <c r="O59" s="28">
        <f>SUM(I59*L59)</f>
        <v>600000</v>
      </c>
      <c r="P59" s="42" t="s">
        <v>136</v>
      </c>
      <c r="AC59" s="28"/>
      <c r="AD59" s="116"/>
      <c r="AE59" s="116"/>
    </row>
    <row r="60" spans="1:31" s="27" customFormat="1" ht="15.95" customHeight="1" x14ac:dyDescent="0.3">
      <c r="A60" s="35" t="s">
        <v>148</v>
      </c>
      <c r="B60" s="327" t="s">
        <v>148</v>
      </c>
      <c r="C60" s="490" t="s">
        <v>335</v>
      </c>
      <c r="D60" s="473">
        <v>51199</v>
      </c>
      <c r="E60" s="471">
        <f>+O60/1000</f>
        <v>51199.199999999997</v>
      </c>
      <c r="F60" s="471">
        <f t="shared" si="3"/>
        <v>0.19999999999708962</v>
      </c>
      <c r="G60" s="517">
        <f t="shared" si="4"/>
        <v>3.9063262953786132E-4</v>
      </c>
      <c r="H60" s="152"/>
      <c r="I60" s="38"/>
      <c r="J60" s="77"/>
      <c r="K60" s="77"/>
      <c r="L60" s="407" t="s">
        <v>149</v>
      </c>
      <c r="M60" s="407"/>
      <c r="N60" s="407"/>
      <c r="O60" s="33">
        <f>SUM(O61:O64)</f>
        <v>51199200</v>
      </c>
      <c r="P60" s="34" t="s">
        <v>136</v>
      </c>
      <c r="AC60" s="28"/>
      <c r="AD60" s="116"/>
      <c r="AE60" s="116"/>
    </row>
    <row r="61" spans="1:31" s="27" customFormat="1" ht="15.95" customHeight="1" x14ac:dyDescent="0.3">
      <c r="A61" s="35"/>
      <c r="B61" s="327"/>
      <c r="C61" s="491"/>
      <c r="D61" s="478"/>
      <c r="E61" s="476"/>
      <c r="F61" s="476"/>
      <c r="G61" s="518"/>
      <c r="H61" s="302" t="s">
        <v>372</v>
      </c>
      <c r="I61" s="301">
        <v>8750000</v>
      </c>
      <c r="J61" s="303" t="s">
        <v>136</v>
      </c>
      <c r="K61" s="304" t="s">
        <v>111</v>
      </c>
      <c r="L61" s="305">
        <v>4</v>
      </c>
      <c r="M61" s="305" t="s">
        <v>114</v>
      </c>
      <c r="N61" s="306" t="s">
        <v>126</v>
      </c>
      <c r="O61" s="301">
        <f>SUM(I61*L61)</f>
        <v>35000000</v>
      </c>
      <c r="P61" s="42" t="s">
        <v>136</v>
      </c>
      <c r="AC61" s="28"/>
      <c r="AD61" s="116"/>
      <c r="AE61" s="116"/>
    </row>
    <row r="62" spans="1:31" s="27" customFormat="1" ht="15.95" customHeight="1" x14ac:dyDescent="0.3">
      <c r="A62" s="35"/>
      <c r="B62" s="327"/>
      <c r="C62" s="491"/>
      <c r="D62" s="478"/>
      <c r="E62" s="476"/>
      <c r="F62" s="476"/>
      <c r="G62" s="518"/>
      <c r="H62" s="302" t="s">
        <v>282</v>
      </c>
      <c r="I62" s="301">
        <v>10000000</v>
      </c>
      <c r="J62" s="303" t="s">
        <v>136</v>
      </c>
      <c r="K62" s="304" t="s">
        <v>111</v>
      </c>
      <c r="L62" s="305">
        <v>1</v>
      </c>
      <c r="M62" s="305" t="s">
        <v>114</v>
      </c>
      <c r="N62" s="306" t="s">
        <v>126</v>
      </c>
      <c r="O62" s="301">
        <f>SUM(I62*L62)</f>
        <v>10000000</v>
      </c>
      <c r="P62" s="42" t="s">
        <v>136</v>
      </c>
      <c r="AC62" s="28"/>
      <c r="AD62" s="116"/>
      <c r="AE62" s="116"/>
    </row>
    <row r="63" spans="1:31" s="27" customFormat="1" ht="15.95" customHeight="1" x14ac:dyDescent="0.3">
      <c r="A63" s="35"/>
      <c r="B63" s="327"/>
      <c r="C63" s="491"/>
      <c r="D63" s="478"/>
      <c r="E63" s="476"/>
      <c r="F63" s="476"/>
      <c r="G63" s="518"/>
      <c r="H63" s="307" t="s">
        <v>410</v>
      </c>
      <c r="I63" s="301">
        <v>4199200</v>
      </c>
      <c r="J63" s="303" t="s">
        <v>136</v>
      </c>
      <c r="K63" s="304" t="s">
        <v>111</v>
      </c>
      <c r="L63" s="305">
        <v>1</v>
      </c>
      <c r="M63" s="305" t="s">
        <v>114</v>
      </c>
      <c r="N63" s="305" t="s">
        <v>126</v>
      </c>
      <c r="O63" s="301">
        <f>SUM(I63*L63)</f>
        <v>4199200</v>
      </c>
      <c r="P63" s="42" t="s">
        <v>136</v>
      </c>
      <c r="AC63" s="28"/>
      <c r="AD63" s="116"/>
      <c r="AE63" s="116"/>
    </row>
    <row r="64" spans="1:31" s="27" customFormat="1" ht="15.95" customHeight="1" x14ac:dyDescent="0.3">
      <c r="A64" s="35"/>
      <c r="B64" s="327"/>
      <c r="C64" s="501"/>
      <c r="D64" s="479"/>
      <c r="E64" s="477"/>
      <c r="F64" s="477"/>
      <c r="G64" s="519"/>
      <c r="H64" s="161" t="s">
        <v>348</v>
      </c>
      <c r="I64" s="44">
        <v>1000000</v>
      </c>
      <c r="J64" s="149" t="s">
        <v>136</v>
      </c>
      <c r="K64" s="62" t="s">
        <v>111</v>
      </c>
      <c r="L64" s="299">
        <v>2</v>
      </c>
      <c r="M64" s="299" t="s">
        <v>137</v>
      </c>
      <c r="N64" s="63" t="s">
        <v>126</v>
      </c>
      <c r="O64" s="44">
        <f>SUM(I64*L64)</f>
        <v>2000000</v>
      </c>
      <c r="P64" s="64" t="s">
        <v>136</v>
      </c>
      <c r="AC64" s="28"/>
      <c r="AD64" s="116"/>
      <c r="AE64" s="116"/>
    </row>
    <row r="65" spans="1:31" s="27" customFormat="1" ht="15.95" customHeight="1" x14ac:dyDescent="0.3">
      <c r="A65" s="18" t="s">
        <v>120</v>
      </c>
      <c r="B65" s="335" t="s">
        <v>135</v>
      </c>
      <c r="C65" s="503" t="s">
        <v>115</v>
      </c>
      <c r="D65" s="473">
        <v>900</v>
      </c>
      <c r="E65" s="471">
        <f>+O65/1000</f>
        <v>900</v>
      </c>
      <c r="F65" s="471">
        <f>+E65-D65</f>
        <v>0</v>
      </c>
      <c r="G65" s="517">
        <f>+F65/D65*100</f>
        <v>0</v>
      </c>
      <c r="H65" s="152"/>
      <c r="I65" s="38"/>
      <c r="J65" s="77"/>
      <c r="K65" s="329"/>
      <c r="L65" s="407" t="s">
        <v>149</v>
      </c>
      <c r="M65" s="407"/>
      <c r="N65" s="407"/>
      <c r="O65" s="38">
        <f>SUM(O66:O67)</f>
        <v>900000</v>
      </c>
      <c r="P65" s="34" t="s">
        <v>136</v>
      </c>
      <c r="AC65" s="28"/>
      <c r="AD65" s="116"/>
      <c r="AE65" s="116"/>
    </row>
    <row r="66" spans="1:31" s="27" customFormat="1" ht="15.95" customHeight="1" x14ac:dyDescent="0.3">
      <c r="A66" s="35"/>
      <c r="B66" s="327"/>
      <c r="C66" s="505"/>
      <c r="D66" s="478"/>
      <c r="E66" s="476"/>
      <c r="F66" s="476">
        <f>+E66-D66</f>
        <v>0</v>
      </c>
      <c r="G66" s="518" t="e">
        <f>+F66/D66*100</f>
        <v>#DIV/0!</v>
      </c>
      <c r="H66" s="289" t="s">
        <v>218</v>
      </c>
      <c r="I66" s="28">
        <v>50000</v>
      </c>
      <c r="J66" s="27" t="s">
        <v>136</v>
      </c>
      <c r="K66" s="369" t="s">
        <v>111</v>
      </c>
      <c r="L66" s="369">
        <v>12</v>
      </c>
      <c r="M66" s="369" t="s">
        <v>119</v>
      </c>
      <c r="N66" s="47" t="s">
        <v>126</v>
      </c>
      <c r="O66" s="28">
        <f>SUM(I66*L66)</f>
        <v>600000</v>
      </c>
      <c r="P66" s="42" t="s">
        <v>136</v>
      </c>
      <c r="AC66" s="28"/>
      <c r="AD66" s="116"/>
      <c r="AE66" s="116"/>
    </row>
    <row r="67" spans="1:31" s="27" customFormat="1" ht="15.95" customHeight="1" x14ac:dyDescent="0.3">
      <c r="A67" s="35"/>
      <c r="B67" s="327"/>
      <c r="C67" s="504"/>
      <c r="D67" s="479"/>
      <c r="E67" s="477"/>
      <c r="F67" s="477">
        <f>+E67-D67</f>
        <v>0</v>
      </c>
      <c r="G67" s="519" t="e">
        <f>+F67/D67*100</f>
        <v>#DIV/0!</v>
      </c>
      <c r="H67" s="161" t="s">
        <v>317</v>
      </c>
      <c r="I67" s="44">
        <v>150000</v>
      </c>
      <c r="J67" s="149" t="s">
        <v>136</v>
      </c>
      <c r="K67" s="62" t="s">
        <v>111</v>
      </c>
      <c r="L67" s="299">
        <v>2</v>
      </c>
      <c r="M67" s="369" t="s">
        <v>412</v>
      </c>
      <c r="N67" s="63" t="s">
        <v>126</v>
      </c>
      <c r="O67" s="44">
        <f>SUM(I67*L67)</f>
        <v>300000</v>
      </c>
      <c r="P67" s="64" t="s">
        <v>136</v>
      </c>
      <c r="AC67" s="28"/>
      <c r="AD67" s="116"/>
      <c r="AE67" s="116"/>
    </row>
    <row r="68" spans="1:31" s="27" customFormat="1" ht="15.95" customHeight="1" x14ac:dyDescent="0.3">
      <c r="A68" s="164"/>
      <c r="B68" s="165"/>
      <c r="C68" s="490" t="s">
        <v>288</v>
      </c>
      <c r="D68" s="473">
        <v>79800</v>
      </c>
      <c r="E68" s="471">
        <f>+O68/1000</f>
        <v>79800</v>
      </c>
      <c r="F68" s="471">
        <f>E68-D68</f>
        <v>0</v>
      </c>
      <c r="G68" s="486">
        <f>+F68/D68*100</f>
        <v>0</v>
      </c>
      <c r="H68" s="162"/>
      <c r="I68" s="163"/>
      <c r="J68" s="77"/>
      <c r="K68" s="329"/>
      <c r="L68" s="407" t="s">
        <v>149</v>
      </c>
      <c r="M68" s="407"/>
      <c r="N68" s="407"/>
      <c r="O68" s="38">
        <f>SUM(O69:O76)</f>
        <v>79800000</v>
      </c>
      <c r="P68" s="34" t="s">
        <v>136</v>
      </c>
      <c r="AC68" s="28"/>
      <c r="AD68" s="116"/>
      <c r="AE68" s="116"/>
    </row>
    <row r="69" spans="1:31" s="27" customFormat="1" ht="15.95" customHeight="1" x14ac:dyDescent="0.3">
      <c r="A69" s="164"/>
      <c r="B69" s="165"/>
      <c r="C69" s="491"/>
      <c r="D69" s="478"/>
      <c r="E69" s="476"/>
      <c r="F69" s="476"/>
      <c r="G69" s="487"/>
      <c r="H69" s="289" t="s">
        <v>349</v>
      </c>
      <c r="I69" s="28">
        <v>565000</v>
      </c>
      <c r="J69" s="27" t="s">
        <v>136</v>
      </c>
      <c r="K69" s="41" t="s">
        <v>111</v>
      </c>
      <c r="L69" s="369">
        <v>20</v>
      </c>
      <c r="M69" s="369" t="s">
        <v>134</v>
      </c>
      <c r="N69" s="47" t="s">
        <v>126</v>
      </c>
      <c r="O69" s="28">
        <f>SUM(I69*L69)</f>
        <v>11300000</v>
      </c>
      <c r="P69" s="42" t="s">
        <v>136</v>
      </c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166"/>
      <c r="AD69" s="166"/>
      <c r="AE69" s="166"/>
    </row>
    <row r="70" spans="1:31" s="27" customFormat="1" ht="15.95" customHeight="1" x14ac:dyDescent="0.3">
      <c r="A70" s="35"/>
      <c r="B70" s="327"/>
      <c r="C70" s="491"/>
      <c r="D70" s="478"/>
      <c r="E70" s="476"/>
      <c r="F70" s="476"/>
      <c r="G70" s="487"/>
      <c r="H70" s="289" t="s">
        <v>200</v>
      </c>
      <c r="I70" s="28">
        <v>2650000</v>
      </c>
      <c r="J70" s="27" t="s">
        <v>136</v>
      </c>
      <c r="K70" s="41" t="s">
        <v>111</v>
      </c>
      <c r="L70" s="369">
        <v>12</v>
      </c>
      <c r="M70" s="369" t="s">
        <v>416</v>
      </c>
      <c r="N70" s="47" t="s">
        <v>126</v>
      </c>
      <c r="O70" s="28">
        <f>SUM(I70*L70)</f>
        <v>31800000</v>
      </c>
      <c r="P70" s="42" t="s">
        <v>136</v>
      </c>
      <c r="AC70" s="28"/>
      <c r="AD70" s="116"/>
      <c r="AE70" s="116"/>
    </row>
    <row r="71" spans="1:31" s="27" customFormat="1" ht="15.95" customHeight="1" x14ac:dyDescent="0.3">
      <c r="A71" s="35"/>
      <c r="B71" s="327"/>
      <c r="C71" s="491"/>
      <c r="D71" s="478"/>
      <c r="E71" s="476"/>
      <c r="F71" s="476"/>
      <c r="G71" s="487"/>
      <c r="H71" s="289" t="s">
        <v>84</v>
      </c>
      <c r="I71" s="28">
        <v>400000</v>
      </c>
      <c r="J71" s="27" t="s">
        <v>136</v>
      </c>
      <c r="K71" s="41" t="s">
        <v>111</v>
      </c>
      <c r="L71" s="369">
        <v>2</v>
      </c>
      <c r="M71" s="369" t="s">
        <v>114</v>
      </c>
      <c r="N71" s="47" t="s">
        <v>126</v>
      </c>
      <c r="O71" s="28">
        <f>SUM(I71*L71)</f>
        <v>800000</v>
      </c>
      <c r="P71" s="42" t="s">
        <v>136</v>
      </c>
      <c r="AC71" s="28"/>
      <c r="AD71" s="116"/>
      <c r="AE71" s="116"/>
    </row>
    <row r="72" spans="1:31" s="27" customFormat="1" ht="15.95" customHeight="1" x14ac:dyDescent="0.3">
      <c r="A72" s="35"/>
      <c r="B72" s="327"/>
      <c r="C72" s="491"/>
      <c r="D72" s="478"/>
      <c r="E72" s="476"/>
      <c r="F72" s="476"/>
      <c r="G72" s="487"/>
      <c r="H72" s="289" t="s">
        <v>379</v>
      </c>
      <c r="I72" s="28">
        <v>3800000</v>
      </c>
      <c r="J72" s="27" t="s">
        <v>136</v>
      </c>
      <c r="K72" s="41" t="s">
        <v>111</v>
      </c>
      <c r="L72" s="369">
        <v>1</v>
      </c>
      <c r="M72" s="369" t="s">
        <v>114</v>
      </c>
      <c r="N72" s="47" t="s">
        <v>126</v>
      </c>
      <c r="O72" s="28">
        <f>SUM(I72*L72)</f>
        <v>3800000</v>
      </c>
      <c r="P72" s="42" t="s">
        <v>136</v>
      </c>
      <c r="AC72" s="28"/>
      <c r="AD72" s="116"/>
      <c r="AE72" s="116"/>
    </row>
    <row r="73" spans="1:31" s="27" customFormat="1" ht="15.95" customHeight="1" x14ac:dyDescent="0.3">
      <c r="A73" s="35"/>
      <c r="B73" s="327"/>
      <c r="C73" s="491"/>
      <c r="D73" s="478"/>
      <c r="E73" s="476"/>
      <c r="F73" s="476"/>
      <c r="G73" s="487"/>
      <c r="H73" s="298" t="s">
        <v>228</v>
      </c>
      <c r="I73" s="28">
        <v>600000</v>
      </c>
      <c r="J73" s="27" t="s">
        <v>136</v>
      </c>
      <c r="K73" s="41" t="s">
        <v>111</v>
      </c>
      <c r="L73" s="369">
        <v>17</v>
      </c>
      <c r="M73" s="369" t="s">
        <v>134</v>
      </c>
      <c r="N73" s="47" t="s">
        <v>126</v>
      </c>
      <c r="O73" s="28">
        <f>+I73*L73</f>
        <v>10200000</v>
      </c>
      <c r="P73" s="42" t="s">
        <v>136</v>
      </c>
      <c r="AC73" s="28"/>
      <c r="AD73" s="116"/>
      <c r="AE73" s="116"/>
    </row>
    <row r="74" spans="1:31" s="27" customFormat="1" ht="15.95" customHeight="1" x14ac:dyDescent="0.3">
      <c r="A74" s="35"/>
      <c r="B74" s="327"/>
      <c r="C74" s="491"/>
      <c r="D74" s="478"/>
      <c r="E74" s="476"/>
      <c r="F74" s="476"/>
      <c r="G74" s="487"/>
      <c r="H74" s="298" t="s">
        <v>360</v>
      </c>
      <c r="I74" s="28">
        <v>4600000</v>
      </c>
      <c r="J74" s="27" t="s">
        <v>136</v>
      </c>
      <c r="K74" s="41" t="s">
        <v>111</v>
      </c>
      <c r="L74" s="369">
        <v>3</v>
      </c>
      <c r="M74" s="369" t="s">
        <v>114</v>
      </c>
      <c r="N74" s="47" t="s">
        <v>126</v>
      </c>
      <c r="O74" s="28">
        <f>+I74*L74</f>
        <v>13800000</v>
      </c>
      <c r="P74" s="42" t="s">
        <v>136</v>
      </c>
      <c r="AC74" s="28"/>
      <c r="AD74" s="116"/>
      <c r="AE74" s="116"/>
    </row>
    <row r="75" spans="1:31" s="27" customFormat="1" ht="15.95" customHeight="1" x14ac:dyDescent="0.3">
      <c r="A75" s="35"/>
      <c r="B75" s="327"/>
      <c r="C75" s="491"/>
      <c r="D75" s="478"/>
      <c r="E75" s="476"/>
      <c r="F75" s="476"/>
      <c r="G75" s="487"/>
      <c r="H75" s="298" t="s">
        <v>460</v>
      </c>
      <c r="I75" s="28">
        <v>200000</v>
      </c>
      <c r="J75" s="27" t="s">
        <v>136</v>
      </c>
      <c r="K75" s="41" t="s">
        <v>111</v>
      </c>
      <c r="L75" s="369">
        <v>18</v>
      </c>
      <c r="M75" s="369" t="s">
        <v>461</v>
      </c>
      <c r="N75" s="47" t="s">
        <v>126</v>
      </c>
      <c r="O75" s="28">
        <f>+I75*L75</f>
        <v>3600000</v>
      </c>
      <c r="P75" s="42" t="s">
        <v>136</v>
      </c>
      <c r="AC75" s="28"/>
      <c r="AD75" s="116"/>
      <c r="AE75" s="116"/>
    </row>
    <row r="76" spans="1:31" s="27" customFormat="1" ht="15.95" customHeight="1" x14ac:dyDescent="0.3">
      <c r="A76" s="89"/>
      <c r="B76" s="328"/>
      <c r="C76" s="501"/>
      <c r="D76" s="479"/>
      <c r="E76" s="477"/>
      <c r="F76" s="477"/>
      <c r="G76" s="488"/>
      <c r="H76" s="150" t="s">
        <v>394</v>
      </c>
      <c r="I76" s="28">
        <v>900000</v>
      </c>
      <c r="J76" s="27" t="s">
        <v>136</v>
      </c>
      <c r="K76" s="41" t="s">
        <v>111</v>
      </c>
      <c r="L76" s="369">
        <v>5</v>
      </c>
      <c r="M76" s="369" t="s">
        <v>435</v>
      </c>
      <c r="N76" s="47" t="s">
        <v>126</v>
      </c>
      <c r="O76" s="28">
        <f>+I76*L76</f>
        <v>4500000</v>
      </c>
      <c r="P76" s="42" t="s">
        <v>136</v>
      </c>
      <c r="AC76" s="28"/>
      <c r="AD76" s="116"/>
      <c r="AE76" s="116"/>
    </row>
    <row r="77" spans="1:31" s="27" customFormat="1" ht="20.100000000000001" customHeight="1" x14ac:dyDescent="0.3">
      <c r="A77" s="241" t="s">
        <v>154</v>
      </c>
      <c r="B77" s="412" t="s">
        <v>155</v>
      </c>
      <c r="C77" s="413"/>
      <c r="D77" s="204">
        <f>SUM(D78:D82)</f>
        <v>1946512</v>
      </c>
      <c r="E77" s="205">
        <f>SUM(E78:E82)</f>
        <v>1851958</v>
      </c>
      <c r="F77" s="205">
        <f>+E77-D77</f>
        <v>-94554</v>
      </c>
      <c r="G77" s="206">
        <f>+F77/D77*100</f>
        <v>-4.8576119746500401</v>
      </c>
      <c r="H77" s="180"/>
      <c r="I77" s="99"/>
      <c r="J77" s="53"/>
      <c r="K77" s="330"/>
      <c r="L77" s="330"/>
      <c r="M77" s="330"/>
      <c r="N77" s="330"/>
      <c r="O77" s="199">
        <f>SUM(O78,O80,O82)</f>
        <v>1851958000</v>
      </c>
      <c r="P77" s="55" t="s">
        <v>136</v>
      </c>
      <c r="AC77" s="28"/>
      <c r="AD77" s="116"/>
      <c r="AE77" s="116"/>
    </row>
    <row r="78" spans="1:31" s="27" customFormat="1" ht="16.5" customHeight="1" x14ac:dyDescent="0.3">
      <c r="A78" s="18" t="s">
        <v>109</v>
      </c>
      <c r="B78" s="335" t="s">
        <v>112</v>
      </c>
      <c r="C78" s="505" t="s">
        <v>112</v>
      </c>
      <c r="D78" s="478">
        <v>1943512</v>
      </c>
      <c r="E78" s="476">
        <f>+O78/1000</f>
        <v>1848958</v>
      </c>
      <c r="F78" s="476">
        <f>+E78-D78</f>
        <v>-94554</v>
      </c>
      <c r="G78" s="518">
        <f>F78/D78*100</f>
        <v>-4.8651101716891896</v>
      </c>
      <c r="H78" s="169"/>
      <c r="I78" s="28"/>
      <c r="K78" s="41"/>
      <c r="L78" s="369" t="s">
        <v>149</v>
      </c>
      <c r="M78" s="369"/>
      <c r="N78" s="369"/>
      <c r="O78" s="28">
        <f>SUM(O79:O79)</f>
        <v>1848958000</v>
      </c>
      <c r="P78" s="42" t="s">
        <v>383</v>
      </c>
      <c r="AC78" s="28"/>
      <c r="AD78" s="116"/>
      <c r="AE78" s="116"/>
    </row>
    <row r="79" spans="1:31" s="27" customFormat="1" ht="16.5" customHeight="1" x14ac:dyDescent="0.3">
      <c r="A79" s="35"/>
      <c r="B79" s="327"/>
      <c r="C79" s="504"/>
      <c r="D79" s="479"/>
      <c r="E79" s="477"/>
      <c r="F79" s="477"/>
      <c r="G79" s="519"/>
      <c r="H79" s="168" t="s">
        <v>471</v>
      </c>
      <c r="I79" s="44">
        <v>1848958000</v>
      </c>
      <c r="J79" s="149" t="s">
        <v>136</v>
      </c>
      <c r="K79" s="62" t="s">
        <v>111</v>
      </c>
      <c r="L79" s="299">
        <v>1</v>
      </c>
      <c r="M79" s="299" t="s">
        <v>114</v>
      </c>
      <c r="N79" s="63" t="s">
        <v>126</v>
      </c>
      <c r="O79" s="44">
        <f>SUM(I79*L79)</f>
        <v>1848958000</v>
      </c>
      <c r="P79" s="64" t="s">
        <v>136</v>
      </c>
      <c r="AC79" s="28"/>
      <c r="AD79" s="116"/>
      <c r="AE79" s="116"/>
    </row>
    <row r="80" spans="1:31" s="27" customFormat="1" ht="16.5" customHeight="1" x14ac:dyDescent="0.3">
      <c r="A80" s="35"/>
      <c r="B80" s="327"/>
      <c r="C80" s="490" t="s">
        <v>328</v>
      </c>
      <c r="D80" s="473">
        <v>2000</v>
      </c>
      <c r="E80" s="471">
        <f>+O80/1000</f>
        <v>2000</v>
      </c>
      <c r="F80" s="471">
        <f>+E80-D80</f>
        <v>0</v>
      </c>
      <c r="G80" s="517">
        <f>+F80/D80*100</f>
        <v>0</v>
      </c>
      <c r="H80" s="169"/>
      <c r="I80" s="28" t="s">
        <v>400</v>
      </c>
      <c r="K80" s="41"/>
      <c r="L80" s="369" t="s">
        <v>149</v>
      </c>
      <c r="M80" s="369"/>
      <c r="N80" s="369"/>
      <c r="O80" s="28">
        <f>SUM(O81:O81)</f>
        <v>2000000</v>
      </c>
      <c r="P80" s="42" t="s">
        <v>136</v>
      </c>
      <c r="AC80" s="28"/>
      <c r="AD80" s="116"/>
      <c r="AE80" s="116"/>
    </row>
    <row r="81" spans="1:31" s="27" customFormat="1" ht="16.5" customHeight="1" x14ac:dyDescent="0.3">
      <c r="A81" s="35"/>
      <c r="B81" s="327"/>
      <c r="C81" s="491"/>
      <c r="D81" s="478"/>
      <c r="E81" s="476"/>
      <c r="F81" s="476"/>
      <c r="G81" s="518"/>
      <c r="H81" s="150" t="s">
        <v>89</v>
      </c>
      <c r="I81" s="28">
        <v>1000000</v>
      </c>
      <c r="J81" s="27" t="s">
        <v>136</v>
      </c>
      <c r="K81" s="62" t="s">
        <v>111</v>
      </c>
      <c r="L81" s="369">
        <v>2</v>
      </c>
      <c r="M81" s="369" t="s">
        <v>396</v>
      </c>
      <c r="N81" s="47" t="s">
        <v>126</v>
      </c>
      <c r="O81" s="28">
        <f>SUM(I81*L81)</f>
        <v>2000000</v>
      </c>
      <c r="P81" s="42" t="s">
        <v>136</v>
      </c>
      <c r="AC81" s="28"/>
      <c r="AD81" s="116"/>
      <c r="AE81" s="116"/>
    </row>
    <row r="82" spans="1:31" s="27" customFormat="1" ht="16.5" customHeight="1" x14ac:dyDescent="0.3">
      <c r="A82" s="35"/>
      <c r="B82" s="327"/>
      <c r="C82" s="480" t="s">
        <v>42</v>
      </c>
      <c r="D82" s="473">
        <v>1000</v>
      </c>
      <c r="E82" s="471">
        <f>+O82/1000</f>
        <v>1000</v>
      </c>
      <c r="F82" s="471">
        <f>+E82-D82</f>
        <v>0</v>
      </c>
      <c r="G82" s="517">
        <f>+F82/D82*100</f>
        <v>0</v>
      </c>
      <c r="H82" s="170"/>
      <c r="I82" s="38"/>
      <c r="J82" s="77"/>
      <c r="K82" s="45"/>
      <c r="L82" s="329" t="s">
        <v>149</v>
      </c>
      <c r="M82" s="329"/>
      <c r="N82" s="329"/>
      <c r="O82" s="38">
        <f>SUM(O83:O83)</f>
        <v>1000000</v>
      </c>
      <c r="P82" s="34" t="s">
        <v>136</v>
      </c>
      <c r="AC82" s="28"/>
      <c r="AD82" s="116"/>
      <c r="AE82" s="116"/>
    </row>
    <row r="83" spans="1:31" s="27" customFormat="1" ht="16.5" customHeight="1" thickBot="1" x14ac:dyDescent="0.35">
      <c r="A83" s="35"/>
      <c r="B83" s="327"/>
      <c r="C83" s="482"/>
      <c r="D83" s="479"/>
      <c r="E83" s="477"/>
      <c r="F83" s="477"/>
      <c r="G83" s="518"/>
      <c r="H83" s="168" t="s">
        <v>215</v>
      </c>
      <c r="I83" s="44">
        <v>500000</v>
      </c>
      <c r="J83" s="149" t="s">
        <v>136</v>
      </c>
      <c r="K83" s="62" t="s">
        <v>111</v>
      </c>
      <c r="L83" s="299">
        <v>2</v>
      </c>
      <c r="M83" s="299" t="s">
        <v>114</v>
      </c>
      <c r="N83" s="63" t="s">
        <v>126</v>
      </c>
      <c r="O83" s="44">
        <f>I83*L83</f>
        <v>1000000</v>
      </c>
      <c r="P83" s="64" t="s">
        <v>136</v>
      </c>
      <c r="AC83" s="28"/>
      <c r="AD83" s="116"/>
      <c r="AE83" s="116"/>
    </row>
    <row r="84" spans="1:31" ht="20.100000000000001" customHeight="1" x14ac:dyDescent="0.3">
      <c r="A84" s="171" t="s">
        <v>132</v>
      </c>
      <c r="B84" s="544" t="s">
        <v>155</v>
      </c>
      <c r="C84" s="545"/>
      <c r="D84" s="172">
        <f>+D85+D100+D114+D133+D157+D163+D171+D175+D180+D190+D201</f>
        <v>2374787</v>
      </c>
      <c r="E84" s="173">
        <f>+E85+E100+E114+E133+E157+E163+E171+E175+E180+E190+E201</f>
        <v>2641544.9999683001</v>
      </c>
      <c r="F84" s="173">
        <f>+E84-D84</f>
        <v>266757.99996830011</v>
      </c>
      <c r="G84" s="174">
        <f>+F84/D84*100</f>
        <v>11.232923203988404</v>
      </c>
      <c r="H84" s="175"/>
      <c r="I84" s="176"/>
      <c r="J84" s="177"/>
      <c r="K84" s="368"/>
      <c r="L84" s="368"/>
      <c r="M84" s="368"/>
      <c r="N84" s="368"/>
      <c r="O84" s="176">
        <f>+O85+O100+O114+O133+O157+O163+O171+O175+O180+O190+O201</f>
        <v>2641544999.9682999</v>
      </c>
      <c r="P84" s="178" t="s">
        <v>136</v>
      </c>
    </row>
    <row r="85" spans="1:31" ht="20.100000000000001" customHeight="1" x14ac:dyDescent="0.3">
      <c r="A85" s="138"/>
      <c r="B85" s="179" t="s">
        <v>253</v>
      </c>
      <c r="C85" s="326" t="s">
        <v>156</v>
      </c>
      <c r="D85" s="360">
        <f>SUM(D86:D97,D98:D99)</f>
        <v>146502</v>
      </c>
      <c r="E85" s="354">
        <f>SUM(E86:E97,E98:E99)</f>
        <v>145091.99998000002</v>
      </c>
      <c r="F85" s="354">
        <f>+E85-D85</f>
        <v>-1410.0000199999777</v>
      </c>
      <c r="G85" s="355">
        <f>+F85/D85*100</f>
        <v>-0.96244421236568634</v>
      </c>
      <c r="H85" s="180"/>
      <c r="I85" s="99"/>
      <c r="J85" s="53"/>
      <c r="K85" s="330"/>
      <c r="L85" s="450" t="s">
        <v>149</v>
      </c>
      <c r="M85" s="450"/>
      <c r="N85" s="450"/>
      <c r="O85" s="99">
        <f>SUM(O86,O91,O94,O98)</f>
        <v>145091999.98000002</v>
      </c>
      <c r="P85" s="74" t="s">
        <v>136</v>
      </c>
    </row>
    <row r="86" spans="1:31" ht="15.95" customHeight="1" x14ac:dyDescent="0.3">
      <c r="A86" s="138"/>
      <c r="B86" s="181" t="s">
        <v>312</v>
      </c>
      <c r="C86" s="535" t="s">
        <v>79</v>
      </c>
      <c r="D86" s="541">
        <v>69800</v>
      </c>
      <c r="E86" s="538">
        <f>+O86/1000</f>
        <v>65199.999980000008</v>
      </c>
      <c r="F86" s="538">
        <f>+E86-D86</f>
        <v>-4600.0000199999922</v>
      </c>
      <c r="G86" s="546">
        <f>+F86/D86*100</f>
        <v>-6.5902579083094448</v>
      </c>
      <c r="H86" s="152"/>
      <c r="I86" s="46"/>
      <c r="J86" s="77"/>
      <c r="K86" s="77"/>
      <c r="L86" s="407" t="s">
        <v>149</v>
      </c>
      <c r="M86" s="407"/>
      <c r="N86" s="407"/>
      <c r="O86" s="33">
        <f>SUM(O87:O90)</f>
        <v>65199999.980000004</v>
      </c>
      <c r="P86" s="34" t="s">
        <v>136</v>
      </c>
    </row>
    <row r="87" spans="1:31" ht="15.95" customHeight="1" x14ac:dyDescent="0.3">
      <c r="A87" s="138"/>
      <c r="B87" s="151"/>
      <c r="C87" s="536"/>
      <c r="D87" s="542"/>
      <c r="E87" s="539"/>
      <c r="F87" s="539"/>
      <c r="G87" s="547"/>
      <c r="H87" s="169" t="s">
        <v>104</v>
      </c>
      <c r="I87" s="40">
        <v>4833333.33</v>
      </c>
      <c r="J87" s="27" t="s">
        <v>136</v>
      </c>
      <c r="K87" s="41" t="s">
        <v>111</v>
      </c>
      <c r="L87" s="369">
        <v>6</v>
      </c>
      <c r="M87" s="369" t="s">
        <v>467</v>
      </c>
      <c r="N87" s="47" t="s">
        <v>126</v>
      </c>
      <c r="O87" s="40">
        <f>SUM(I87*L87)</f>
        <v>28999999.98</v>
      </c>
      <c r="P87" s="42" t="s">
        <v>136</v>
      </c>
    </row>
    <row r="88" spans="1:31" ht="15.95" customHeight="1" x14ac:dyDescent="0.3">
      <c r="A88" s="138"/>
      <c r="B88" s="151"/>
      <c r="C88" s="536"/>
      <c r="D88" s="542"/>
      <c r="E88" s="539"/>
      <c r="F88" s="539"/>
      <c r="G88" s="547"/>
      <c r="H88" s="298" t="s">
        <v>353</v>
      </c>
      <c r="I88" s="40">
        <v>600000</v>
      </c>
      <c r="J88" s="27" t="s">
        <v>136</v>
      </c>
      <c r="K88" s="369" t="s">
        <v>111</v>
      </c>
      <c r="L88" s="369">
        <v>2</v>
      </c>
      <c r="M88" s="369" t="s">
        <v>114</v>
      </c>
      <c r="N88" s="47" t="s">
        <v>126</v>
      </c>
      <c r="O88" s="40">
        <f>SUM(I88*L88)</f>
        <v>1200000</v>
      </c>
      <c r="P88" s="42" t="s">
        <v>136</v>
      </c>
    </row>
    <row r="89" spans="1:31" ht="15.95" customHeight="1" x14ac:dyDescent="0.3">
      <c r="A89" s="138"/>
      <c r="B89" s="151"/>
      <c r="C89" s="536"/>
      <c r="D89" s="542"/>
      <c r="E89" s="539"/>
      <c r="F89" s="539"/>
      <c r="G89" s="547"/>
      <c r="H89" s="298" t="s">
        <v>404</v>
      </c>
      <c r="I89" s="40">
        <v>7500000</v>
      </c>
      <c r="J89" s="27" t="s">
        <v>136</v>
      </c>
      <c r="K89" s="369" t="s">
        <v>111</v>
      </c>
      <c r="L89" s="369">
        <v>4</v>
      </c>
      <c r="M89" s="369" t="s">
        <v>114</v>
      </c>
      <c r="N89" s="47" t="s">
        <v>126</v>
      </c>
      <c r="O89" s="40">
        <f>SUM(I89*L89)</f>
        <v>30000000</v>
      </c>
      <c r="P89" s="42" t="s">
        <v>136</v>
      </c>
    </row>
    <row r="90" spans="1:31" ht="15.95" customHeight="1" x14ac:dyDescent="0.3">
      <c r="A90" s="138"/>
      <c r="B90" s="327"/>
      <c r="C90" s="537"/>
      <c r="D90" s="543"/>
      <c r="E90" s="540"/>
      <c r="F90" s="540">
        <f>+E90-D90</f>
        <v>0</v>
      </c>
      <c r="G90" s="548" t="e">
        <f>+F90/D90*100</f>
        <v>#DIV/0!</v>
      </c>
      <c r="H90" s="148" t="s">
        <v>457</v>
      </c>
      <c r="I90" s="61">
        <v>2500000</v>
      </c>
      <c r="J90" s="149" t="s">
        <v>136</v>
      </c>
      <c r="K90" s="299" t="s">
        <v>111</v>
      </c>
      <c r="L90" s="299">
        <v>2</v>
      </c>
      <c r="M90" s="299" t="s">
        <v>114</v>
      </c>
      <c r="N90" s="63" t="s">
        <v>126</v>
      </c>
      <c r="O90" s="61">
        <f>SUM(I90*L90)</f>
        <v>5000000</v>
      </c>
      <c r="P90" s="64" t="s">
        <v>136</v>
      </c>
    </row>
    <row r="91" spans="1:31" ht="15.95" customHeight="1" x14ac:dyDescent="0.3">
      <c r="A91" s="138"/>
      <c r="B91" s="327"/>
      <c r="C91" s="506" t="s">
        <v>362</v>
      </c>
      <c r="D91" s="492">
        <v>10000</v>
      </c>
      <c r="E91" s="460">
        <f>+O91/1000</f>
        <v>15000</v>
      </c>
      <c r="F91" s="460">
        <f>+E91-D91</f>
        <v>5000</v>
      </c>
      <c r="G91" s="459">
        <f>+F91/D91*100</f>
        <v>50</v>
      </c>
      <c r="H91" s="147"/>
      <c r="I91" s="46"/>
      <c r="J91" s="77"/>
      <c r="K91" s="45"/>
      <c r="L91" s="407" t="s">
        <v>149</v>
      </c>
      <c r="M91" s="407"/>
      <c r="N91" s="407"/>
      <c r="O91" s="46">
        <f>SUM(O92:O93)</f>
        <v>15000000</v>
      </c>
      <c r="P91" s="34" t="s">
        <v>136</v>
      </c>
    </row>
    <row r="92" spans="1:31" ht="15.95" customHeight="1" x14ac:dyDescent="0.3">
      <c r="A92" s="138"/>
      <c r="B92" s="327"/>
      <c r="C92" s="507"/>
      <c r="D92" s="493"/>
      <c r="E92" s="461"/>
      <c r="F92" s="461"/>
      <c r="G92" s="516"/>
      <c r="H92" s="289" t="s">
        <v>65</v>
      </c>
      <c r="I92" s="40">
        <v>5000000</v>
      </c>
      <c r="J92" s="27" t="s">
        <v>136</v>
      </c>
      <c r="K92" s="369" t="s">
        <v>111</v>
      </c>
      <c r="L92" s="369">
        <v>2</v>
      </c>
      <c r="M92" s="369" t="s">
        <v>139</v>
      </c>
      <c r="N92" s="369" t="s">
        <v>126</v>
      </c>
      <c r="O92" s="40">
        <f>I92*L92</f>
        <v>10000000</v>
      </c>
      <c r="P92" s="42" t="s">
        <v>136</v>
      </c>
    </row>
    <row r="93" spans="1:31" ht="15.95" customHeight="1" x14ac:dyDescent="0.3">
      <c r="A93" s="138"/>
      <c r="B93" s="327"/>
      <c r="C93" s="508"/>
      <c r="D93" s="494"/>
      <c r="E93" s="464"/>
      <c r="F93" s="464"/>
      <c r="G93" s="513"/>
      <c r="H93" s="182" t="s">
        <v>61</v>
      </c>
      <c r="I93" s="61">
        <v>5000000</v>
      </c>
      <c r="J93" s="149" t="s">
        <v>136</v>
      </c>
      <c r="K93" s="299" t="s">
        <v>111</v>
      </c>
      <c r="L93" s="299">
        <v>1</v>
      </c>
      <c r="M93" s="299" t="s">
        <v>139</v>
      </c>
      <c r="N93" s="63" t="s">
        <v>126</v>
      </c>
      <c r="O93" s="61">
        <f>SUM(I93*L93)</f>
        <v>5000000</v>
      </c>
      <c r="P93" s="64" t="s">
        <v>136</v>
      </c>
    </row>
    <row r="94" spans="1:31" ht="15.95" customHeight="1" x14ac:dyDescent="0.3">
      <c r="A94" s="183"/>
      <c r="B94" s="184"/>
      <c r="C94" s="480" t="s">
        <v>369</v>
      </c>
      <c r="D94" s="492">
        <v>66680</v>
      </c>
      <c r="E94" s="460">
        <f>+O94/1000</f>
        <v>64870</v>
      </c>
      <c r="F94" s="460">
        <f>+E94-D94</f>
        <v>-1810</v>
      </c>
      <c r="G94" s="459">
        <f>+F94/D94*100</f>
        <v>-2.714457108578284</v>
      </c>
      <c r="H94" s="147"/>
      <c r="I94" s="46"/>
      <c r="J94" s="77"/>
      <c r="K94" s="45"/>
      <c r="L94" s="407" t="s">
        <v>149</v>
      </c>
      <c r="M94" s="407"/>
      <c r="N94" s="407"/>
      <c r="O94" s="46">
        <f>SUM(O95:O97)</f>
        <v>64870000</v>
      </c>
      <c r="P94" s="34" t="s">
        <v>136</v>
      </c>
    </row>
    <row r="95" spans="1:31" ht="15.95" customHeight="1" x14ac:dyDescent="0.3">
      <c r="A95" s="183"/>
      <c r="B95" s="184"/>
      <c r="C95" s="481"/>
      <c r="D95" s="493"/>
      <c r="E95" s="461"/>
      <c r="F95" s="461">
        <f>+E95-D95</f>
        <v>0</v>
      </c>
      <c r="G95" s="516" t="e">
        <f>+F95/D95*100</f>
        <v>#DIV/0!</v>
      </c>
      <c r="H95" s="298" t="s">
        <v>75</v>
      </c>
      <c r="I95" s="308">
        <v>63470000</v>
      </c>
      <c r="J95" s="303" t="s">
        <v>136</v>
      </c>
      <c r="K95" s="304" t="s">
        <v>111</v>
      </c>
      <c r="L95" s="305">
        <v>1</v>
      </c>
      <c r="M95" s="305" t="s">
        <v>114</v>
      </c>
      <c r="N95" s="305" t="s">
        <v>126</v>
      </c>
      <c r="O95" s="308">
        <f>I95*L95</f>
        <v>63470000</v>
      </c>
      <c r="P95" s="42" t="s">
        <v>136</v>
      </c>
    </row>
    <row r="96" spans="1:31" ht="15.95" customHeight="1" x14ac:dyDescent="0.3">
      <c r="A96" s="183"/>
      <c r="B96" s="184"/>
      <c r="C96" s="481"/>
      <c r="D96" s="493"/>
      <c r="E96" s="461"/>
      <c r="F96" s="461"/>
      <c r="G96" s="516"/>
      <c r="H96" s="298" t="s">
        <v>448</v>
      </c>
      <c r="I96" s="308">
        <v>100000</v>
      </c>
      <c r="J96" s="303" t="s">
        <v>450</v>
      </c>
      <c r="K96" s="304" t="s">
        <v>111</v>
      </c>
      <c r="L96" s="305">
        <v>1</v>
      </c>
      <c r="M96" s="305" t="s">
        <v>449</v>
      </c>
      <c r="N96" s="554" t="s">
        <v>451</v>
      </c>
      <c r="O96" s="308">
        <v>100000</v>
      </c>
      <c r="P96" s="42" t="s">
        <v>450</v>
      </c>
    </row>
    <row r="97" spans="1:16" ht="15.95" customHeight="1" x14ac:dyDescent="0.3">
      <c r="A97" s="138"/>
      <c r="B97" s="327"/>
      <c r="C97" s="482"/>
      <c r="D97" s="494"/>
      <c r="E97" s="464"/>
      <c r="F97" s="464"/>
      <c r="G97" s="513"/>
      <c r="H97" s="148" t="s">
        <v>78</v>
      </c>
      <c r="I97" s="61">
        <v>1300000</v>
      </c>
      <c r="J97" s="149" t="s">
        <v>136</v>
      </c>
      <c r="K97" s="62" t="s">
        <v>111</v>
      </c>
      <c r="L97" s="299">
        <v>1</v>
      </c>
      <c r="M97" s="299" t="s">
        <v>121</v>
      </c>
      <c r="N97" s="299" t="s">
        <v>126</v>
      </c>
      <c r="O97" s="61">
        <f>I97*L97</f>
        <v>1300000</v>
      </c>
      <c r="P97" s="64" t="s">
        <v>136</v>
      </c>
    </row>
    <row r="98" spans="1:16" ht="15.95" customHeight="1" x14ac:dyDescent="0.3">
      <c r="A98" s="183" t="s">
        <v>464</v>
      </c>
      <c r="B98" s="179" t="s">
        <v>253</v>
      </c>
      <c r="C98" s="480" t="s">
        <v>359</v>
      </c>
      <c r="D98" s="492">
        <v>22</v>
      </c>
      <c r="E98" s="460">
        <f>O98/1000</f>
        <v>22</v>
      </c>
      <c r="F98" s="460">
        <f>E98-D98</f>
        <v>0</v>
      </c>
      <c r="G98" s="459">
        <f>F98/D98*100</f>
        <v>0</v>
      </c>
      <c r="H98" s="147"/>
      <c r="I98" s="46"/>
      <c r="J98" s="77"/>
      <c r="K98" s="45"/>
      <c r="L98" s="407" t="s">
        <v>149</v>
      </c>
      <c r="M98" s="407"/>
      <c r="N98" s="407"/>
      <c r="O98" s="46">
        <f>SUM(O99:O99)</f>
        <v>22000</v>
      </c>
      <c r="P98" s="34" t="s">
        <v>136</v>
      </c>
    </row>
    <row r="99" spans="1:16" ht="15.95" customHeight="1" thickBot="1" x14ac:dyDescent="0.35">
      <c r="A99" s="183"/>
      <c r="B99" s="181" t="s">
        <v>312</v>
      </c>
      <c r="C99" s="491"/>
      <c r="D99" s="493"/>
      <c r="E99" s="461"/>
      <c r="F99" s="461"/>
      <c r="G99" s="516"/>
      <c r="H99" s="309" t="s">
        <v>367</v>
      </c>
      <c r="I99" s="308">
        <v>22000</v>
      </c>
      <c r="J99" s="303" t="s">
        <v>136</v>
      </c>
      <c r="K99" s="304" t="s">
        <v>111</v>
      </c>
      <c r="L99" s="305">
        <v>1</v>
      </c>
      <c r="M99" s="305" t="s">
        <v>114</v>
      </c>
      <c r="N99" s="305" t="s">
        <v>126</v>
      </c>
      <c r="O99" s="308">
        <f>I99*L99</f>
        <v>22000</v>
      </c>
      <c r="P99" s="42" t="s">
        <v>136</v>
      </c>
    </row>
    <row r="100" spans="1:16" ht="20.100000000000001" customHeight="1" x14ac:dyDescent="0.3">
      <c r="A100" s="183"/>
      <c r="B100" s="310" t="s">
        <v>263</v>
      </c>
      <c r="C100" s="311" t="s">
        <v>324</v>
      </c>
      <c r="D100" s="312">
        <f>SUM(D101:D112)</f>
        <v>119300</v>
      </c>
      <c r="E100" s="313">
        <f>O100/1000</f>
        <v>125600</v>
      </c>
      <c r="F100" s="313">
        <f>+E100-D100</f>
        <v>6300</v>
      </c>
      <c r="G100" s="314">
        <f>+F100/D100*100</f>
        <v>5.2808046940486175</v>
      </c>
      <c r="H100" s="175"/>
      <c r="I100" s="176"/>
      <c r="J100" s="177"/>
      <c r="K100" s="177"/>
      <c r="L100" s="520"/>
      <c r="M100" s="520"/>
      <c r="N100" s="520"/>
      <c r="O100" s="315">
        <f>SUM(O101,O104,O106,O110,O112)</f>
        <v>125600000</v>
      </c>
      <c r="P100" s="178" t="s">
        <v>136</v>
      </c>
    </row>
    <row r="101" spans="1:16" ht="15.75" customHeight="1" x14ac:dyDescent="0.3">
      <c r="A101" s="138"/>
      <c r="B101" s="335"/>
      <c r="C101" s="490" t="s">
        <v>244</v>
      </c>
      <c r="D101" s="492">
        <v>21400</v>
      </c>
      <c r="E101" s="460">
        <f>+O101/1000</f>
        <v>11300</v>
      </c>
      <c r="F101" s="460">
        <f>+E101-D101</f>
        <v>-10100</v>
      </c>
      <c r="G101" s="459">
        <f>+F101/D101*100</f>
        <v>-47.196261682242991</v>
      </c>
      <c r="H101" s="152"/>
      <c r="I101" s="46"/>
      <c r="J101" s="77"/>
      <c r="K101" s="45"/>
      <c r="L101" s="407" t="s">
        <v>149</v>
      </c>
      <c r="M101" s="407"/>
      <c r="N101" s="407"/>
      <c r="O101" s="33">
        <f>SUM(O102:O103)</f>
        <v>11300000</v>
      </c>
      <c r="P101" s="34" t="s">
        <v>136</v>
      </c>
    </row>
    <row r="102" spans="1:16" ht="15.75" customHeight="1" x14ac:dyDescent="0.3">
      <c r="A102" s="138"/>
      <c r="B102" s="327"/>
      <c r="C102" s="491"/>
      <c r="D102" s="493"/>
      <c r="E102" s="461"/>
      <c r="F102" s="461"/>
      <c r="G102" s="516"/>
      <c r="H102" s="289" t="s">
        <v>93</v>
      </c>
      <c r="I102" s="40">
        <v>250000</v>
      </c>
      <c r="J102" s="27" t="s">
        <v>136</v>
      </c>
      <c r="K102" s="41" t="s">
        <v>111</v>
      </c>
      <c r="L102" s="369">
        <v>2</v>
      </c>
      <c r="M102" s="369" t="s">
        <v>114</v>
      </c>
      <c r="N102" s="369" t="s">
        <v>126</v>
      </c>
      <c r="O102" s="56">
        <f>I102*L102</f>
        <v>500000</v>
      </c>
      <c r="P102" s="42" t="s">
        <v>136</v>
      </c>
    </row>
    <row r="103" spans="1:16" ht="15.75" customHeight="1" x14ac:dyDescent="0.3">
      <c r="A103" s="138"/>
      <c r="B103" s="327"/>
      <c r="C103" s="501"/>
      <c r="D103" s="494"/>
      <c r="E103" s="464"/>
      <c r="F103" s="464"/>
      <c r="G103" s="513"/>
      <c r="H103" s="161" t="s">
        <v>198</v>
      </c>
      <c r="I103" s="61">
        <v>2700000</v>
      </c>
      <c r="J103" s="149" t="s">
        <v>136</v>
      </c>
      <c r="K103" s="62" t="s">
        <v>111</v>
      </c>
      <c r="L103" s="299">
        <v>4</v>
      </c>
      <c r="M103" s="299" t="s">
        <v>114</v>
      </c>
      <c r="N103" s="63" t="s">
        <v>126</v>
      </c>
      <c r="O103" s="61">
        <f>I103*L103</f>
        <v>10800000</v>
      </c>
      <c r="P103" s="64" t="s">
        <v>136</v>
      </c>
    </row>
    <row r="104" spans="1:16" ht="15.75" customHeight="1" x14ac:dyDescent="0.3">
      <c r="A104" s="138"/>
      <c r="B104" s="327"/>
      <c r="C104" s="527" t="s">
        <v>332</v>
      </c>
      <c r="D104" s="502">
        <v>15700</v>
      </c>
      <c r="E104" s="466">
        <f>+O104/1000</f>
        <v>14500</v>
      </c>
      <c r="F104" s="466">
        <f>+E104-D104</f>
        <v>-1200</v>
      </c>
      <c r="G104" s="458">
        <f>+F104/D104*100</f>
        <v>-7.6433121019108281</v>
      </c>
      <c r="H104" s="147"/>
      <c r="I104" s="46"/>
      <c r="J104" s="77"/>
      <c r="K104" s="45"/>
      <c r="L104" s="407" t="s">
        <v>149</v>
      </c>
      <c r="M104" s="407"/>
      <c r="N104" s="407"/>
      <c r="O104" s="46">
        <f>SUM(O105:O105)</f>
        <v>14500000</v>
      </c>
      <c r="P104" s="34" t="s">
        <v>136</v>
      </c>
    </row>
    <row r="105" spans="1:16" ht="15.75" customHeight="1" x14ac:dyDescent="0.3">
      <c r="A105" s="138"/>
      <c r="B105" s="327"/>
      <c r="C105" s="527"/>
      <c r="D105" s="502"/>
      <c r="E105" s="466"/>
      <c r="F105" s="466"/>
      <c r="G105" s="458"/>
      <c r="H105" s="298" t="s">
        <v>346</v>
      </c>
      <c r="I105" s="40">
        <v>1200000</v>
      </c>
      <c r="J105" s="27" t="s">
        <v>136</v>
      </c>
      <c r="K105" s="41" t="s">
        <v>111</v>
      </c>
      <c r="L105" s="369">
        <v>12</v>
      </c>
      <c r="M105" s="369" t="s">
        <v>114</v>
      </c>
      <c r="N105" s="369" t="s">
        <v>126</v>
      </c>
      <c r="O105" s="40">
        <v>14500000</v>
      </c>
      <c r="P105" s="42" t="s">
        <v>136</v>
      </c>
    </row>
    <row r="106" spans="1:16" ht="15.95" customHeight="1" x14ac:dyDescent="0.3">
      <c r="A106" s="183"/>
      <c r="B106" s="335"/>
      <c r="C106" s="490" t="s">
        <v>186</v>
      </c>
      <c r="D106" s="492">
        <v>54000</v>
      </c>
      <c r="E106" s="460">
        <f>+O106/1000</f>
        <v>62000</v>
      </c>
      <c r="F106" s="460">
        <f>+E106-D106</f>
        <v>8000</v>
      </c>
      <c r="G106" s="462">
        <f>+F106/D106*100</f>
        <v>14.814814814814813</v>
      </c>
      <c r="H106" s="147"/>
      <c r="I106" s="46"/>
      <c r="J106" s="77"/>
      <c r="K106" s="45"/>
      <c r="L106" s="407" t="s">
        <v>149</v>
      </c>
      <c r="M106" s="407"/>
      <c r="N106" s="407"/>
      <c r="O106" s="46">
        <f>SUM(O107:O109)</f>
        <v>62000000</v>
      </c>
      <c r="P106" s="34" t="s">
        <v>136</v>
      </c>
    </row>
    <row r="107" spans="1:16" ht="15.95" customHeight="1" x14ac:dyDescent="0.3">
      <c r="A107" s="138"/>
      <c r="B107" s="186"/>
      <c r="C107" s="491"/>
      <c r="D107" s="493"/>
      <c r="E107" s="461"/>
      <c r="F107" s="461"/>
      <c r="G107" s="463"/>
      <c r="H107" s="298" t="s">
        <v>458</v>
      </c>
      <c r="I107" s="40">
        <v>13000000</v>
      </c>
      <c r="J107" s="27" t="s">
        <v>136</v>
      </c>
      <c r="K107" s="41" t="s">
        <v>111</v>
      </c>
      <c r="L107" s="369">
        <v>2</v>
      </c>
      <c r="M107" s="369" t="s">
        <v>114</v>
      </c>
      <c r="N107" s="47" t="s">
        <v>126</v>
      </c>
      <c r="O107" s="40">
        <v>26000000</v>
      </c>
      <c r="P107" s="42" t="s">
        <v>136</v>
      </c>
    </row>
    <row r="108" spans="1:16" ht="15.95" customHeight="1" x14ac:dyDescent="0.3">
      <c r="A108" s="138"/>
      <c r="B108" s="186"/>
      <c r="C108" s="491"/>
      <c r="D108" s="493"/>
      <c r="E108" s="461"/>
      <c r="F108" s="461"/>
      <c r="G108" s="463"/>
      <c r="H108" s="298" t="s">
        <v>323</v>
      </c>
      <c r="I108" s="40">
        <v>6000000</v>
      </c>
      <c r="J108" s="27" t="s">
        <v>136</v>
      </c>
      <c r="K108" s="41" t="s">
        <v>111</v>
      </c>
      <c r="L108" s="369">
        <v>1</v>
      </c>
      <c r="M108" s="369" t="s">
        <v>114</v>
      </c>
      <c r="N108" s="47" t="s">
        <v>126</v>
      </c>
      <c r="O108" s="40">
        <f>SUM(I108*L108)</f>
        <v>6000000</v>
      </c>
      <c r="P108" s="42" t="s">
        <v>136</v>
      </c>
    </row>
    <row r="109" spans="1:16" ht="15.95" customHeight="1" x14ac:dyDescent="0.3">
      <c r="A109" s="138"/>
      <c r="B109" s="186"/>
      <c r="C109" s="501"/>
      <c r="D109" s="494"/>
      <c r="E109" s="464"/>
      <c r="F109" s="464"/>
      <c r="G109" s="465"/>
      <c r="H109" s="298" t="s">
        <v>428</v>
      </c>
      <c r="I109" s="40">
        <v>30000000</v>
      </c>
      <c r="J109" s="27" t="s">
        <v>136</v>
      </c>
      <c r="K109" s="41" t="s">
        <v>111</v>
      </c>
      <c r="L109" s="369">
        <v>1</v>
      </c>
      <c r="M109" s="369" t="s">
        <v>114</v>
      </c>
      <c r="N109" s="47" t="s">
        <v>126</v>
      </c>
      <c r="O109" s="40">
        <f>SUM(I109*L109)</f>
        <v>30000000</v>
      </c>
      <c r="P109" s="42" t="s">
        <v>136</v>
      </c>
    </row>
    <row r="110" spans="1:16" ht="15.95" customHeight="1" x14ac:dyDescent="0.3">
      <c r="A110" s="138"/>
      <c r="B110" s="186"/>
      <c r="C110" s="490" t="s">
        <v>188</v>
      </c>
      <c r="D110" s="492">
        <v>19200</v>
      </c>
      <c r="E110" s="460">
        <f>+O110/1000</f>
        <v>28800</v>
      </c>
      <c r="F110" s="460">
        <f>+E110-D110</f>
        <v>9600</v>
      </c>
      <c r="G110" s="514">
        <f>+F110/D110*100</f>
        <v>50</v>
      </c>
      <c r="H110" s="147"/>
      <c r="I110" s="46"/>
      <c r="J110" s="77"/>
      <c r="K110" s="45"/>
      <c r="L110" s="407" t="s">
        <v>149</v>
      </c>
      <c r="M110" s="407"/>
      <c r="N110" s="407"/>
      <c r="O110" s="46">
        <f>SUM(O111:O111)</f>
        <v>28800000</v>
      </c>
      <c r="P110" s="34" t="s">
        <v>136</v>
      </c>
    </row>
    <row r="111" spans="1:16" ht="15.95" customHeight="1" x14ac:dyDescent="0.3">
      <c r="A111" s="138"/>
      <c r="B111" s="327"/>
      <c r="C111" s="501"/>
      <c r="D111" s="494"/>
      <c r="E111" s="464"/>
      <c r="F111" s="464"/>
      <c r="G111" s="515"/>
      <c r="H111" s="168" t="s">
        <v>330</v>
      </c>
      <c r="I111" s="555">
        <v>7200000</v>
      </c>
      <c r="J111" s="149" t="s">
        <v>136</v>
      </c>
      <c r="K111" s="62" t="s">
        <v>111</v>
      </c>
      <c r="L111" s="299">
        <v>4</v>
      </c>
      <c r="M111" s="299" t="s">
        <v>114</v>
      </c>
      <c r="N111" s="63" t="s">
        <v>126</v>
      </c>
      <c r="O111" s="555">
        <f>SUM(I111*L111)</f>
        <v>28800000</v>
      </c>
      <c r="P111" s="64" t="s">
        <v>136</v>
      </c>
    </row>
    <row r="112" spans="1:16" ht="15.95" customHeight="1" x14ac:dyDescent="0.3">
      <c r="A112" s="138"/>
      <c r="B112" s="327"/>
      <c r="C112" s="503" t="s">
        <v>204</v>
      </c>
      <c r="D112" s="492">
        <v>9000</v>
      </c>
      <c r="E112" s="460">
        <f>+O112/1000</f>
        <v>9000</v>
      </c>
      <c r="F112" s="460">
        <f>+E112-D112</f>
        <v>0</v>
      </c>
      <c r="G112" s="459">
        <f>+F112/D112*100</f>
        <v>0</v>
      </c>
      <c r="H112" s="152"/>
      <c r="I112" s="46"/>
      <c r="J112" s="77"/>
      <c r="K112" s="45"/>
      <c r="L112" s="407" t="s">
        <v>149</v>
      </c>
      <c r="M112" s="407"/>
      <c r="N112" s="407"/>
      <c r="O112" s="46">
        <f>SUM(O113:O113)</f>
        <v>9000000</v>
      </c>
      <c r="P112" s="34" t="s">
        <v>136</v>
      </c>
    </row>
    <row r="113" spans="1:16" ht="15.95" customHeight="1" x14ac:dyDescent="0.3">
      <c r="A113" s="138"/>
      <c r="B113" s="328"/>
      <c r="C113" s="504"/>
      <c r="D113" s="494"/>
      <c r="E113" s="464"/>
      <c r="F113" s="464">
        <f>+E113-D113</f>
        <v>0</v>
      </c>
      <c r="G113" s="513" t="e">
        <f>+F113/D113*100</f>
        <v>#DIV/0!</v>
      </c>
      <c r="H113" s="161" t="s">
        <v>198</v>
      </c>
      <c r="I113" s="61">
        <v>2250000</v>
      </c>
      <c r="J113" s="149" t="s">
        <v>136</v>
      </c>
      <c r="K113" s="62" t="s">
        <v>111</v>
      </c>
      <c r="L113" s="299">
        <v>4</v>
      </c>
      <c r="M113" s="299" t="s">
        <v>114</v>
      </c>
      <c r="N113" s="63" t="s">
        <v>126</v>
      </c>
      <c r="O113" s="61">
        <f>SUM(I113*L113)</f>
        <v>9000000</v>
      </c>
      <c r="P113" s="64" t="s">
        <v>136</v>
      </c>
    </row>
    <row r="114" spans="1:16" ht="20.100000000000001" customHeight="1" x14ac:dyDescent="0.3">
      <c r="A114" s="183"/>
      <c r="B114" s="187" t="s">
        <v>331</v>
      </c>
      <c r="C114" s="356" t="s">
        <v>156</v>
      </c>
      <c r="D114" s="359">
        <f>SUM(D115:D132)</f>
        <v>969106</v>
      </c>
      <c r="E114" s="352">
        <f>O114/1000</f>
        <v>1287112.9999899999</v>
      </c>
      <c r="F114" s="352">
        <f>E114-D114</f>
        <v>318006.99998999992</v>
      </c>
      <c r="G114" s="188">
        <f>F114/D114*100</f>
        <v>32.81447024267726</v>
      </c>
      <c r="H114" s="289"/>
      <c r="I114" s="40"/>
      <c r="K114" s="41"/>
      <c r="L114" s="450"/>
      <c r="M114" s="450"/>
      <c r="N114" s="450"/>
      <c r="O114" s="40">
        <f>SUM(O115,O117,O119,O125,O127,O129,O131)</f>
        <v>1287112999.99</v>
      </c>
      <c r="P114" s="64" t="s">
        <v>136</v>
      </c>
    </row>
    <row r="115" spans="1:16" ht="15.95" customHeight="1" x14ac:dyDescent="0.3">
      <c r="A115" s="138"/>
      <c r="B115" s="184" t="s">
        <v>325</v>
      </c>
      <c r="C115" s="490" t="s">
        <v>257</v>
      </c>
      <c r="D115" s="492">
        <v>2000</v>
      </c>
      <c r="E115" s="460">
        <f>O115/1000</f>
        <v>2000</v>
      </c>
      <c r="F115" s="460">
        <f>E115-D115</f>
        <v>0</v>
      </c>
      <c r="G115" s="459">
        <f>F115/D115*100</f>
        <v>0</v>
      </c>
      <c r="H115" s="152"/>
      <c r="I115" s="46"/>
      <c r="J115" s="77"/>
      <c r="K115" s="45"/>
      <c r="L115" s="407" t="s">
        <v>149</v>
      </c>
      <c r="M115" s="407"/>
      <c r="N115" s="407"/>
      <c r="O115" s="46">
        <f>SUM(O116:O116)</f>
        <v>2000000</v>
      </c>
      <c r="P115" s="34" t="s">
        <v>136</v>
      </c>
    </row>
    <row r="116" spans="1:16" ht="15.95" customHeight="1" x14ac:dyDescent="0.3">
      <c r="A116" s="138"/>
      <c r="B116" s="189"/>
      <c r="C116" s="491"/>
      <c r="D116" s="493"/>
      <c r="E116" s="461"/>
      <c r="F116" s="461"/>
      <c r="G116" s="516"/>
      <c r="H116" s="289" t="s">
        <v>422</v>
      </c>
      <c r="I116" s="40">
        <v>2000000</v>
      </c>
      <c r="J116" s="27" t="s">
        <v>136</v>
      </c>
      <c r="K116" s="41" t="s">
        <v>111</v>
      </c>
      <c r="L116" s="369">
        <v>1</v>
      </c>
      <c r="M116" s="369" t="s">
        <v>114</v>
      </c>
      <c r="N116" s="47" t="s">
        <v>126</v>
      </c>
      <c r="O116" s="40">
        <f>SUM(I116*L116)</f>
        <v>2000000</v>
      </c>
      <c r="P116" s="42" t="s">
        <v>136</v>
      </c>
    </row>
    <row r="117" spans="1:16" ht="15.95" customHeight="1" x14ac:dyDescent="0.3">
      <c r="A117" s="138"/>
      <c r="B117" s="327"/>
      <c r="C117" s="490" t="s">
        <v>239</v>
      </c>
      <c r="D117" s="492">
        <v>100</v>
      </c>
      <c r="E117" s="460">
        <f>+O117/1000</f>
        <v>200</v>
      </c>
      <c r="F117" s="460">
        <f>+E117-D117</f>
        <v>100</v>
      </c>
      <c r="G117" s="462">
        <f>+F117/D117*100</f>
        <v>100</v>
      </c>
      <c r="H117" s="152"/>
      <c r="I117" s="46"/>
      <c r="J117" s="77"/>
      <c r="K117" s="45"/>
      <c r="L117" s="407" t="s">
        <v>149</v>
      </c>
      <c r="M117" s="407"/>
      <c r="N117" s="407"/>
      <c r="O117" s="46">
        <f>SUM(O118)</f>
        <v>200000</v>
      </c>
      <c r="P117" s="34" t="s">
        <v>136</v>
      </c>
    </row>
    <row r="118" spans="1:16" ht="15.95" customHeight="1" x14ac:dyDescent="0.3">
      <c r="A118" s="138"/>
      <c r="B118" s="327"/>
      <c r="C118" s="501"/>
      <c r="D118" s="494"/>
      <c r="E118" s="464"/>
      <c r="F118" s="464"/>
      <c r="G118" s="465"/>
      <c r="H118" s="161" t="s">
        <v>0</v>
      </c>
      <c r="I118" s="61">
        <v>20000</v>
      </c>
      <c r="J118" s="149" t="s">
        <v>136</v>
      </c>
      <c r="K118" s="62" t="s">
        <v>111</v>
      </c>
      <c r="L118" s="299">
        <v>10</v>
      </c>
      <c r="M118" s="299" t="s">
        <v>114</v>
      </c>
      <c r="N118" s="63" t="s">
        <v>126</v>
      </c>
      <c r="O118" s="61">
        <f>SUM(I118*L118)</f>
        <v>200000</v>
      </c>
      <c r="P118" s="64" t="s">
        <v>136</v>
      </c>
    </row>
    <row r="119" spans="1:16" ht="15.95" customHeight="1" x14ac:dyDescent="0.3">
      <c r="A119" s="138"/>
      <c r="B119" s="189"/>
      <c r="C119" s="480" t="s">
        <v>63</v>
      </c>
      <c r="D119" s="492">
        <v>27006</v>
      </c>
      <c r="E119" s="460">
        <f>O119/1000</f>
        <v>27005.999989999997</v>
      </c>
      <c r="F119" s="460">
        <f>E119-D119</f>
        <v>-1.0000003385357559E-5</v>
      </c>
      <c r="G119" s="462">
        <f>F119/D119*100</f>
        <v>-3.7028820948520917E-8</v>
      </c>
      <c r="H119" s="289"/>
      <c r="I119" s="40"/>
      <c r="K119" s="41"/>
      <c r="L119" s="521" t="s">
        <v>149</v>
      </c>
      <c r="M119" s="521"/>
      <c r="N119" s="521"/>
      <c r="O119" s="40">
        <f>SUM(O120:O124)</f>
        <v>27005999.989999998</v>
      </c>
      <c r="P119" s="42" t="s">
        <v>136</v>
      </c>
    </row>
    <row r="120" spans="1:16" ht="15.95" customHeight="1" x14ac:dyDescent="0.3">
      <c r="A120" s="138"/>
      <c r="B120" s="189"/>
      <c r="C120" s="481"/>
      <c r="D120" s="493"/>
      <c r="E120" s="461"/>
      <c r="F120" s="461"/>
      <c r="G120" s="463"/>
      <c r="H120" s="289" t="s">
        <v>247</v>
      </c>
      <c r="I120" s="40">
        <v>1134285.7139999999</v>
      </c>
      <c r="J120" s="27" t="s">
        <v>136</v>
      </c>
      <c r="K120" s="41" t="s">
        <v>111</v>
      </c>
      <c r="L120" s="369">
        <v>7</v>
      </c>
      <c r="M120" s="369" t="s">
        <v>139</v>
      </c>
      <c r="N120" s="47" t="s">
        <v>126</v>
      </c>
      <c r="O120" s="242">
        <v>7840000</v>
      </c>
      <c r="P120" s="42" t="s">
        <v>136</v>
      </c>
    </row>
    <row r="121" spans="1:16" ht="15.95" customHeight="1" x14ac:dyDescent="0.3">
      <c r="A121" s="138"/>
      <c r="B121" s="189"/>
      <c r="C121" s="481"/>
      <c r="D121" s="493"/>
      <c r="E121" s="461"/>
      <c r="F121" s="461"/>
      <c r="G121" s="463"/>
      <c r="H121" s="289" t="s">
        <v>290</v>
      </c>
      <c r="I121" s="40">
        <v>786428.57</v>
      </c>
      <c r="J121" s="27" t="s">
        <v>136</v>
      </c>
      <c r="K121" s="41" t="s">
        <v>111</v>
      </c>
      <c r="L121" s="369">
        <v>7</v>
      </c>
      <c r="M121" s="369" t="s">
        <v>139</v>
      </c>
      <c r="N121" s="47" t="s">
        <v>126</v>
      </c>
      <c r="O121" s="242">
        <f t="shared" ref="O121:O124" si="5">I121*L121</f>
        <v>5504999.9899999993</v>
      </c>
      <c r="P121" s="42" t="s">
        <v>136</v>
      </c>
    </row>
    <row r="122" spans="1:16" ht="15.95" customHeight="1" x14ac:dyDescent="0.3">
      <c r="A122" s="138"/>
      <c r="B122" s="189"/>
      <c r="C122" s="481"/>
      <c r="D122" s="493"/>
      <c r="E122" s="461"/>
      <c r="F122" s="461"/>
      <c r="G122" s="463"/>
      <c r="H122" s="289" t="s">
        <v>468</v>
      </c>
      <c r="I122" s="40">
        <v>4750000</v>
      </c>
      <c r="J122" s="27" t="s">
        <v>136</v>
      </c>
      <c r="K122" s="41" t="s">
        <v>111</v>
      </c>
      <c r="L122" s="369">
        <v>1</v>
      </c>
      <c r="M122" s="369" t="s">
        <v>469</v>
      </c>
      <c r="N122" s="47" t="s">
        <v>126</v>
      </c>
      <c r="O122" s="242">
        <f t="shared" si="5"/>
        <v>4750000</v>
      </c>
      <c r="P122" s="42" t="s">
        <v>136</v>
      </c>
    </row>
    <row r="123" spans="1:16" ht="15.95" customHeight="1" x14ac:dyDescent="0.3">
      <c r="A123" s="138"/>
      <c r="B123" s="189"/>
      <c r="C123" s="481"/>
      <c r="D123" s="493"/>
      <c r="E123" s="461"/>
      <c r="F123" s="461"/>
      <c r="G123" s="463"/>
      <c r="H123" s="289" t="s">
        <v>265</v>
      </c>
      <c r="I123" s="40">
        <v>2800000</v>
      </c>
      <c r="J123" s="27" t="s">
        <v>136</v>
      </c>
      <c r="K123" s="41" t="s">
        <v>111</v>
      </c>
      <c r="L123" s="369">
        <v>1</v>
      </c>
      <c r="M123" s="369" t="s">
        <v>114</v>
      </c>
      <c r="N123" s="47" t="s">
        <v>126</v>
      </c>
      <c r="O123" s="242">
        <f t="shared" si="5"/>
        <v>2800000</v>
      </c>
      <c r="P123" s="42" t="s">
        <v>136</v>
      </c>
    </row>
    <row r="124" spans="1:16" ht="15.95" customHeight="1" x14ac:dyDescent="0.3">
      <c r="A124" s="138"/>
      <c r="B124" s="189"/>
      <c r="C124" s="482"/>
      <c r="D124" s="494"/>
      <c r="E124" s="464"/>
      <c r="F124" s="464"/>
      <c r="G124" s="465"/>
      <c r="H124" s="289" t="s">
        <v>95</v>
      </c>
      <c r="I124" s="40">
        <v>873000</v>
      </c>
      <c r="J124" s="27" t="s">
        <v>136</v>
      </c>
      <c r="K124" s="41" t="s">
        <v>111</v>
      </c>
      <c r="L124" s="369">
        <v>7</v>
      </c>
      <c r="M124" s="369" t="s">
        <v>139</v>
      </c>
      <c r="N124" s="47" t="s">
        <v>126</v>
      </c>
      <c r="O124" s="242">
        <f t="shared" si="5"/>
        <v>6111000</v>
      </c>
      <c r="P124" s="42" t="s">
        <v>136</v>
      </c>
    </row>
    <row r="125" spans="1:16" ht="15.95" customHeight="1" x14ac:dyDescent="0.3">
      <c r="A125" s="138"/>
      <c r="B125" s="189"/>
      <c r="C125" s="523" t="s">
        <v>52</v>
      </c>
      <c r="D125" s="502">
        <v>50000</v>
      </c>
      <c r="E125" s="466">
        <f>+O125/1000</f>
        <v>50000</v>
      </c>
      <c r="F125" s="466">
        <f>+E125-D125</f>
        <v>0</v>
      </c>
      <c r="G125" s="459">
        <f>+F125/D125*100</f>
        <v>0</v>
      </c>
      <c r="H125" s="147"/>
      <c r="I125" s="46"/>
      <c r="J125" s="77"/>
      <c r="K125" s="45"/>
      <c r="L125" s="407" t="s">
        <v>149</v>
      </c>
      <c r="M125" s="407"/>
      <c r="N125" s="407"/>
      <c r="O125" s="46">
        <f>SUM(O126:O126)</f>
        <v>50000000</v>
      </c>
      <c r="P125" s="34" t="s">
        <v>136</v>
      </c>
    </row>
    <row r="126" spans="1:16" ht="15.95" customHeight="1" x14ac:dyDescent="0.3">
      <c r="A126" s="138"/>
      <c r="B126" s="189"/>
      <c r="C126" s="524"/>
      <c r="D126" s="502"/>
      <c r="E126" s="466"/>
      <c r="F126" s="466"/>
      <c r="G126" s="513"/>
      <c r="H126" s="148" t="s">
        <v>69</v>
      </c>
      <c r="I126" s="61">
        <v>2500000</v>
      </c>
      <c r="J126" s="149" t="s">
        <v>136</v>
      </c>
      <c r="K126" s="62" t="s">
        <v>111</v>
      </c>
      <c r="L126" s="299">
        <v>20</v>
      </c>
      <c r="M126" s="299" t="s">
        <v>114</v>
      </c>
      <c r="N126" s="63" t="s">
        <v>126</v>
      </c>
      <c r="O126" s="61">
        <f>I126*L126</f>
        <v>50000000</v>
      </c>
      <c r="P126" s="64" t="s">
        <v>136</v>
      </c>
    </row>
    <row r="127" spans="1:16" ht="15.95" customHeight="1" x14ac:dyDescent="0.3">
      <c r="A127" s="190"/>
      <c r="B127" s="184"/>
      <c r="C127" s="525" t="s">
        <v>58</v>
      </c>
      <c r="D127" s="492">
        <v>120000</v>
      </c>
      <c r="E127" s="460">
        <f>O127/1000</f>
        <v>120000</v>
      </c>
      <c r="F127" s="456">
        <f>E127-D127</f>
        <v>0</v>
      </c>
      <c r="G127" s="462">
        <f>+F127/D127*100</f>
        <v>0</v>
      </c>
      <c r="H127" s="192"/>
      <c r="I127" s="77"/>
      <c r="J127" s="77"/>
      <c r="K127" s="77"/>
      <c r="L127" s="407" t="s">
        <v>149</v>
      </c>
      <c r="M127" s="407"/>
      <c r="N127" s="407"/>
      <c r="O127" s="33">
        <f>SUM(O128:O128)</f>
        <v>120000000</v>
      </c>
      <c r="P127" s="34" t="s">
        <v>136</v>
      </c>
    </row>
    <row r="128" spans="1:16" ht="15.95" customHeight="1" x14ac:dyDescent="0.3">
      <c r="A128" s="183"/>
      <c r="B128" s="184"/>
      <c r="C128" s="526"/>
      <c r="D128" s="493"/>
      <c r="E128" s="461"/>
      <c r="F128" s="457"/>
      <c r="G128" s="463"/>
      <c r="H128" s="154" t="s">
        <v>377</v>
      </c>
      <c r="I128" s="40">
        <v>4000000</v>
      </c>
      <c r="J128" s="27" t="s">
        <v>136</v>
      </c>
      <c r="K128" s="41" t="s">
        <v>111</v>
      </c>
      <c r="L128" s="369">
        <v>30</v>
      </c>
      <c r="M128" s="369" t="s">
        <v>114</v>
      </c>
      <c r="N128" s="47" t="s">
        <v>126</v>
      </c>
      <c r="O128" s="40">
        <f>SUM(I128*L128)</f>
        <v>120000000</v>
      </c>
      <c r="P128" s="42" t="s">
        <v>136</v>
      </c>
    </row>
    <row r="129" spans="1:16" ht="15.95" customHeight="1" x14ac:dyDescent="0.3">
      <c r="A129" s="138"/>
      <c r="B129" s="189"/>
      <c r="C129" s="480" t="s">
        <v>21</v>
      </c>
      <c r="D129" s="460">
        <v>50000</v>
      </c>
      <c r="E129" s="460">
        <f>O129/1000</f>
        <v>50000</v>
      </c>
      <c r="F129" s="460">
        <f>+E129-D129</f>
        <v>0</v>
      </c>
      <c r="G129" s="462">
        <v>0</v>
      </c>
      <c r="H129" s="152"/>
      <c r="I129" s="46"/>
      <c r="J129" s="77"/>
      <c r="K129" s="45"/>
      <c r="L129" s="407" t="s">
        <v>149</v>
      </c>
      <c r="M129" s="407"/>
      <c r="N129" s="407"/>
      <c r="O129" s="46">
        <f>SUM(O130:O130)</f>
        <v>50000000</v>
      </c>
      <c r="P129" s="34" t="s">
        <v>136</v>
      </c>
    </row>
    <row r="130" spans="1:16" ht="15.95" customHeight="1" x14ac:dyDescent="0.3">
      <c r="A130" s="138"/>
      <c r="B130" s="189"/>
      <c r="C130" s="491"/>
      <c r="D130" s="461"/>
      <c r="E130" s="461"/>
      <c r="F130" s="461"/>
      <c r="G130" s="463"/>
      <c r="H130" s="289" t="s">
        <v>23</v>
      </c>
      <c r="I130" s="40">
        <v>50000000</v>
      </c>
      <c r="J130" s="27" t="s">
        <v>136</v>
      </c>
      <c r="K130" s="41" t="s">
        <v>111</v>
      </c>
      <c r="L130" s="369">
        <v>1</v>
      </c>
      <c r="M130" s="369" t="s">
        <v>114</v>
      </c>
      <c r="N130" s="47" t="s">
        <v>126</v>
      </c>
      <c r="O130" s="40">
        <f>I130*L130</f>
        <v>50000000</v>
      </c>
      <c r="P130" s="42" t="s">
        <v>136</v>
      </c>
    </row>
    <row r="131" spans="1:16" ht="15.95" customHeight="1" x14ac:dyDescent="0.3">
      <c r="A131" s="183" t="s">
        <v>464</v>
      </c>
      <c r="B131" s="187" t="s">
        <v>331</v>
      </c>
      <c r="C131" s="490" t="s">
        <v>178</v>
      </c>
      <c r="D131" s="492">
        <v>720000</v>
      </c>
      <c r="E131" s="460">
        <f>(O131/1000)</f>
        <v>1037907</v>
      </c>
      <c r="F131" s="460">
        <f>E131-D131</f>
        <v>317907</v>
      </c>
      <c r="G131" s="462">
        <f>F131/D131*100</f>
        <v>44.153750000000002</v>
      </c>
      <c r="H131" s="167"/>
      <c r="I131" s="46"/>
      <c r="J131" s="77"/>
      <c r="K131" s="45"/>
      <c r="L131" s="407" t="s">
        <v>149</v>
      </c>
      <c r="M131" s="407"/>
      <c r="N131" s="407"/>
      <c r="O131" s="46">
        <f>SUM(O132:O132)</f>
        <v>1037907000</v>
      </c>
      <c r="P131" s="34" t="s">
        <v>136</v>
      </c>
    </row>
    <row r="132" spans="1:16" ht="15.95" customHeight="1" x14ac:dyDescent="0.3">
      <c r="A132" s="138"/>
      <c r="B132" s="184" t="s">
        <v>325</v>
      </c>
      <c r="C132" s="491"/>
      <c r="D132" s="493"/>
      <c r="E132" s="461"/>
      <c r="F132" s="461"/>
      <c r="G132" s="465"/>
      <c r="H132" s="148" t="s">
        <v>470</v>
      </c>
      <c r="I132" s="61">
        <v>69193800</v>
      </c>
      <c r="J132" s="149" t="s">
        <v>136</v>
      </c>
      <c r="K132" s="62" t="s">
        <v>111</v>
      </c>
      <c r="L132" s="299">
        <v>15</v>
      </c>
      <c r="M132" s="299" t="s">
        <v>114</v>
      </c>
      <c r="N132" s="63" t="s">
        <v>128</v>
      </c>
      <c r="O132" s="61">
        <f>I132*L132</f>
        <v>1037907000</v>
      </c>
      <c r="P132" s="64" t="s">
        <v>136</v>
      </c>
    </row>
    <row r="133" spans="1:16" ht="20.100000000000001" customHeight="1" x14ac:dyDescent="0.3">
      <c r="A133" s="190"/>
      <c r="B133" s="187" t="s">
        <v>261</v>
      </c>
      <c r="C133" s="326" t="s">
        <v>156</v>
      </c>
      <c r="D133" s="354">
        <f>SUM(D134:D156)</f>
        <v>763445</v>
      </c>
      <c r="E133" s="354">
        <f>O133/1000</f>
        <v>626985.99999829999</v>
      </c>
      <c r="F133" s="354">
        <f>+E133-D133</f>
        <v>-136459.00000170001</v>
      </c>
      <c r="G133" s="340">
        <f>F133/D133*100</f>
        <v>-17.874110119484708</v>
      </c>
      <c r="H133" s="194"/>
      <c r="I133" s="99"/>
      <c r="J133" s="53"/>
      <c r="K133" s="100"/>
      <c r="L133" s="330"/>
      <c r="M133" s="330"/>
      <c r="N133" s="101"/>
      <c r="O133" s="99">
        <f>SUM(O134,O136,O140,O150)</f>
        <v>626985999.99829996</v>
      </c>
      <c r="P133" s="74" t="s">
        <v>136</v>
      </c>
    </row>
    <row r="134" spans="1:16" ht="15.95" customHeight="1" x14ac:dyDescent="0.3">
      <c r="A134" s="190"/>
      <c r="B134" s="184" t="s">
        <v>271</v>
      </c>
      <c r="C134" s="523" t="s">
        <v>96</v>
      </c>
      <c r="D134" s="466">
        <v>12000</v>
      </c>
      <c r="E134" s="466">
        <f>O134/1000</f>
        <v>12000</v>
      </c>
      <c r="F134" s="466">
        <f>+E134-D134</f>
        <v>0</v>
      </c>
      <c r="G134" s="467">
        <v>0</v>
      </c>
      <c r="H134" s="152"/>
      <c r="I134" s="46"/>
      <c r="J134" s="77"/>
      <c r="K134" s="45"/>
      <c r="L134" s="407" t="s">
        <v>149</v>
      </c>
      <c r="M134" s="407"/>
      <c r="N134" s="407"/>
      <c r="O134" s="46">
        <f>SUM(O135:O135)</f>
        <v>12000000</v>
      </c>
      <c r="P134" s="34" t="s">
        <v>136</v>
      </c>
    </row>
    <row r="135" spans="1:16" ht="15.95" customHeight="1" x14ac:dyDescent="0.3">
      <c r="A135" s="190"/>
      <c r="B135" s="184"/>
      <c r="C135" s="524"/>
      <c r="D135" s="466"/>
      <c r="E135" s="466"/>
      <c r="F135" s="466"/>
      <c r="G135" s="467"/>
      <c r="H135" s="115" t="s">
        <v>171</v>
      </c>
      <c r="I135" s="40">
        <v>1200000</v>
      </c>
      <c r="J135" s="27" t="s">
        <v>136</v>
      </c>
      <c r="K135" s="41" t="s">
        <v>111</v>
      </c>
      <c r="L135" s="369">
        <v>10</v>
      </c>
      <c r="M135" s="369" t="s">
        <v>114</v>
      </c>
      <c r="N135" s="47" t="s">
        <v>126</v>
      </c>
      <c r="O135" s="40">
        <f>I135*L135</f>
        <v>12000000</v>
      </c>
      <c r="P135" s="42" t="s">
        <v>136</v>
      </c>
    </row>
    <row r="136" spans="1:16" ht="15.95" customHeight="1" x14ac:dyDescent="0.3">
      <c r="A136" s="190"/>
      <c r="B136" s="184"/>
      <c r="C136" s="490" t="s">
        <v>88</v>
      </c>
      <c r="D136" s="460">
        <v>730000</v>
      </c>
      <c r="E136" s="460">
        <f>O136/1000</f>
        <v>569430.99999829999</v>
      </c>
      <c r="F136" s="460">
        <f>+E136-D136</f>
        <v>-160569.00000170001</v>
      </c>
      <c r="G136" s="462">
        <f>F136/D136*100</f>
        <v>-21.995753424890413</v>
      </c>
      <c r="H136" s="152"/>
      <c r="I136" s="46"/>
      <c r="J136" s="77"/>
      <c r="K136" s="45"/>
      <c r="L136" s="407" t="s">
        <v>149</v>
      </c>
      <c r="M136" s="407"/>
      <c r="N136" s="407"/>
      <c r="O136" s="46">
        <f>SUM(O137:O139)</f>
        <v>569430999.99829996</v>
      </c>
      <c r="P136" s="34" t="s">
        <v>136</v>
      </c>
    </row>
    <row r="137" spans="1:16" ht="15.95" customHeight="1" x14ac:dyDescent="0.3">
      <c r="A137" s="190"/>
      <c r="B137" s="184"/>
      <c r="C137" s="491"/>
      <c r="D137" s="461"/>
      <c r="E137" s="461"/>
      <c r="F137" s="461"/>
      <c r="G137" s="463"/>
      <c r="H137" s="289" t="s">
        <v>88</v>
      </c>
      <c r="I137" s="40">
        <v>5000000</v>
      </c>
      <c r="J137" s="27" t="s">
        <v>136</v>
      </c>
      <c r="K137" s="41" t="s">
        <v>111</v>
      </c>
      <c r="L137" s="369">
        <v>12</v>
      </c>
      <c r="M137" s="369" t="s">
        <v>119</v>
      </c>
      <c r="N137" s="47" t="s">
        <v>126</v>
      </c>
      <c r="O137" s="40">
        <f>I137*L137</f>
        <v>60000000</v>
      </c>
      <c r="P137" s="42" t="s">
        <v>136</v>
      </c>
    </row>
    <row r="138" spans="1:16" ht="15.95" customHeight="1" x14ac:dyDescent="0.3">
      <c r="A138" s="190"/>
      <c r="B138" s="184"/>
      <c r="C138" s="491"/>
      <c r="D138" s="461"/>
      <c r="E138" s="461"/>
      <c r="F138" s="461"/>
      <c r="G138" s="463"/>
      <c r="H138" s="289" t="s">
        <v>382</v>
      </c>
      <c r="I138" s="40">
        <v>5000000</v>
      </c>
      <c r="J138" s="27" t="s">
        <v>136</v>
      </c>
      <c r="K138" s="41" t="s">
        <v>111</v>
      </c>
      <c r="L138" s="369">
        <v>2</v>
      </c>
      <c r="M138" s="369" t="s">
        <v>417</v>
      </c>
      <c r="N138" s="47" t="s">
        <v>126</v>
      </c>
      <c r="O138" s="40">
        <f>I138*L138</f>
        <v>10000000</v>
      </c>
      <c r="P138" s="42" t="s">
        <v>136</v>
      </c>
    </row>
    <row r="139" spans="1:16" ht="15.95" customHeight="1" x14ac:dyDescent="0.3">
      <c r="A139" s="190"/>
      <c r="B139" s="184"/>
      <c r="C139" s="491"/>
      <c r="D139" s="461"/>
      <c r="E139" s="461"/>
      <c r="F139" s="461"/>
      <c r="G139" s="463"/>
      <c r="H139" s="289" t="s">
        <v>466</v>
      </c>
      <c r="I139" s="40">
        <v>16110677.419299999</v>
      </c>
      <c r="J139" s="27" t="s">
        <v>136</v>
      </c>
      <c r="K139" s="41" t="s">
        <v>111</v>
      </c>
      <c r="L139" s="369">
        <v>31</v>
      </c>
      <c r="M139" s="369" t="s">
        <v>436</v>
      </c>
      <c r="N139" s="47" t="s">
        <v>126</v>
      </c>
      <c r="O139" s="40">
        <f>I139*L139</f>
        <v>499430999.99829996</v>
      </c>
      <c r="P139" s="42" t="s">
        <v>136</v>
      </c>
    </row>
    <row r="140" spans="1:16" ht="15.95" customHeight="1" x14ac:dyDescent="0.3">
      <c r="A140" s="190"/>
      <c r="B140" s="184"/>
      <c r="C140" s="480" t="s">
        <v>97</v>
      </c>
      <c r="D140" s="460">
        <v>12000</v>
      </c>
      <c r="E140" s="460">
        <f>O140/1000</f>
        <v>32154</v>
      </c>
      <c r="F140" s="460">
        <f>E140-D140</f>
        <v>20154</v>
      </c>
      <c r="G140" s="462">
        <f>F140/D140*100</f>
        <v>167.95</v>
      </c>
      <c r="H140" s="152"/>
      <c r="I140" s="46"/>
      <c r="J140" s="77"/>
      <c r="K140" s="45"/>
      <c r="L140" s="407" t="s">
        <v>149</v>
      </c>
      <c r="M140" s="407"/>
      <c r="N140" s="407"/>
      <c r="O140" s="46">
        <f>SUM(O141:O143,O149)</f>
        <v>32154000</v>
      </c>
      <c r="P140" s="34" t="s">
        <v>136</v>
      </c>
    </row>
    <row r="141" spans="1:16" ht="15.95" customHeight="1" x14ac:dyDescent="0.3">
      <c r="A141" s="190"/>
      <c r="B141" s="184"/>
      <c r="C141" s="481"/>
      <c r="D141" s="461"/>
      <c r="E141" s="461"/>
      <c r="F141" s="461"/>
      <c r="G141" s="463"/>
      <c r="H141" s="169" t="s">
        <v>397</v>
      </c>
      <c r="I141" s="40">
        <v>6000000</v>
      </c>
      <c r="J141" s="27" t="s">
        <v>136</v>
      </c>
      <c r="K141" s="41" t="s">
        <v>111</v>
      </c>
      <c r="L141" s="369">
        <v>1</v>
      </c>
      <c r="M141" s="369" t="s">
        <v>114</v>
      </c>
      <c r="N141" s="47" t="s">
        <v>126</v>
      </c>
      <c r="O141" s="40">
        <f>SUM(I141*L141)</f>
        <v>6000000</v>
      </c>
      <c r="P141" s="42" t="s">
        <v>136</v>
      </c>
    </row>
    <row r="142" spans="1:16" ht="15.95" customHeight="1" x14ac:dyDescent="0.3">
      <c r="A142" s="190"/>
      <c r="B142" s="184"/>
      <c r="C142" s="481"/>
      <c r="D142" s="461"/>
      <c r="E142" s="461"/>
      <c r="F142" s="461"/>
      <c r="G142" s="463"/>
      <c r="H142" s="289" t="s">
        <v>94</v>
      </c>
      <c r="I142" s="40">
        <v>300000</v>
      </c>
      <c r="J142" s="27" t="s">
        <v>136</v>
      </c>
      <c r="K142" s="41" t="s">
        <v>111</v>
      </c>
      <c r="L142" s="369">
        <v>20</v>
      </c>
      <c r="M142" s="369" t="s">
        <v>114</v>
      </c>
      <c r="N142" s="47" t="s">
        <v>126</v>
      </c>
      <c r="O142" s="40">
        <f>SUM(I142*L142)</f>
        <v>6000000</v>
      </c>
      <c r="P142" s="42" t="s">
        <v>136</v>
      </c>
    </row>
    <row r="143" spans="1:16" ht="15.95" customHeight="1" x14ac:dyDescent="0.3">
      <c r="A143" s="190"/>
      <c r="B143" s="184"/>
      <c r="C143" s="481"/>
      <c r="D143" s="461"/>
      <c r="E143" s="461"/>
      <c r="F143" s="461"/>
      <c r="G143" s="463"/>
      <c r="H143" s="556" t="s">
        <v>444</v>
      </c>
      <c r="I143" s="243"/>
      <c r="J143" s="244"/>
      <c r="K143" s="245"/>
      <c r="L143" s="246"/>
      <c r="M143" s="246"/>
      <c r="N143" s="246"/>
      <c r="O143" s="243">
        <f>SUM(O144:O148)</f>
        <v>18500000</v>
      </c>
      <c r="P143" s="26" t="s">
        <v>136</v>
      </c>
    </row>
    <row r="144" spans="1:16" ht="15.95" customHeight="1" x14ac:dyDescent="0.3">
      <c r="A144" s="190"/>
      <c r="B144" s="184"/>
      <c r="C144" s="481"/>
      <c r="D144" s="461"/>
      <c r="E144" s="461"/>
      <c r="F144" s="461"/>
      <c r="G144" s="463"/>
      <c r="H144" s="289" t="s">
        <v>445</v>
      </c>
      <c r="I144" s="40">
        <v>4000000</v>
      </c>
      <c r="J144" s="27" t="s">
        <v>136</v>
      </c>
      <c r="K144" s="41" t="s">
        <v>111</v>
      </c>
      <c r="L144" s="369">
        <v>1</v>
      </c>
      <c r="M144" s="369" t="s">
        <v>114</v>
      </c>
      <c r="N144" s="47" t="s">
        <v>126</v>
      </c>
      <c r="O144" s="40">
        <f>I144*L144</f>
        <v>4000000</v>
      </c>
      <c r="P144" s="42" t="s">
        <v>136</v>
      </c>
    </row>
    <row r="145" spans="1:16" ht="15.95" customHeight="1" x14ac:dyDescent="0.3">
      <c r="A145" s="190"/>
      <c r="B145" s="184"/>
      <c r="C145" s="481"/>
      <c r="D145" s="461"/>
      <c r="E145" s="461"/>
      <c r="F145" s="461"/>
      <c r="G145" s="463"/>
      <c r="H145" s="289" t="s">
        <v>446</v>
      </c>
      <c r="I145" s="40">
        <v>2500000</v>
      </c>
      <c r="J145" s="27" t="s">
        <v>136</v>
      </c>
      <c r="K145" s="41" t="s">
        <v>111</v>
      </c>
      <c r="L145" s="369">
        <v>1</v>
      </c>
      <c r="M145" s="369" t="s">
        <v>114</v>
      </c>
      <c r="N145" s="47" t="s">
        <v>126</v>
      </c>
      <c r="O145" s="40">
        <f t="shared" ref="O145:O148" si="6">I145*L145</f>
        <v>2500000</v>
      </c>
      <c r="P145" s="42" t="s">
        <v>136</v>
      </c>
    </row>
    <row r="146" spans="1:16" ht="15.95" customHeight="1" x14ac:dyDescent="0.3">
      <c r="A146" s="190"/>
      <c r="B146" s="184"/>
      <c r="C146" s="481"/>
      <c r="D146" s="461"/>
      <c r="E146" s="461"/>
      <c r="F146" s="461"/>
      <c r="G146" s="463"/>
      <c r="H146" s="289" t="s">
        <v>453</v>
      </c>
      <c r="I146" s="40">
        <v>4000000</v>
      </c>
      <c r="J146" s="27" t="s">
        <v>136</v>
      </c>
      <c r="K146" s="41" t="s">
        <v>111</v>
      </c>
      <c r="L146" s="369">
        <v>1</v>
      </c>
      <c r="M146" s="369" t="s">
        <v>114</v>
      </c>
      <c r="N146" s="47" t="s">
        <v>126</v>
      </c>
      <c r="O146" s="40">
        <f t="shared" ref="O146" si="7">I146*L146</f>
        <v>4000000</v>
      </c>
      <c r="P146" s="42" t="s">
        <v>136</v>
      </c>
    </row>
    <row r="147" spans="1:16" ht="15.95" customHeight="1" x14ac:dyDescent="0.3">
      <c r="A147" s="190"/>
      <c r="B147" s="184"/>
      <c r="C147" s="481"/>
      <c r="D147" s="461"/>
      <c r="E147" s="461"/>
      <c r="F147" s="461"/>
      <c r="G147" s="463"/>
      <c r="H147" s="289" t="s">
        <v>447</v>
      </c>
      <c r="I147" s="40">
        <v>4000000</v>
      </c>
      <c r="J147" s="27" t="s">
        <v>136</v>
      </c>
      <c r="K147" s="41" t="s">
        <v>111</v>
      </c>
      <c r="L147" s="369">
        <v>1</v>
      </c>
      <c r="M147" s="369" t="s">
        <v>114</v>
      </c>
      <c r="N147" s="47" t="s">
        <v>126</v>
      </c>
      <c r="O147" s="40">
        <f t="shared" si="6"/>
        <v>4000000</v>
      </c>
      <c r="P147" s="42" t="s">
        <v>136</v>
      </c>
    </row>
    <row r="148" spans="1:16" ht="15.95" customHeight="1" x14ac:dyDescent="0.3">
      <c r="A148" s="190"/>
      <c r="B148" s="184"/>
      <c r="C148" s="481"/>
      <c r="D148" s="461"/>
      <c r="E148" s="461"/>
      <c r="F148" s="461"/>
      <c r="G148" s="463"/>
      <c r="H148" s="289" t="s">
        <v>454</v>
      </c>
      <c r="I148" s="40">
        <v>4000000</v>
      </c>
      <c r="J148" s="27" t="s">
        <v>136</v>
      </c>
      <c r="K148" s="41" t="s">
        <v>111</v>
      </c>
      <c r="L148" s="369">
        <v>1</v>
      </c>
      <c r="M148" s="369" t="s">
        <v>114</v>
      </c>
      <c r="N148" s="47" t="s">
        <v>126</v>
      </c>
      <c r="O148" s="40">
        <f t="shared" si="6"/>
        <v>4000000</v>
      </c>
      <c r="P148" s="42" t="s">
        <v>136</v>
      </c>
    </row>
    <row r="149" spans="1:16" ht="15.95" customHeight="1" x14ac:dyDescent="0.3">
      <c r="A149" s="190"/>
      <c r="B149" s="184"/>
      <c r="C149" s="482"/>
      <c r="D149" s="464"/>
      <c r="E149" s="464"/>
      <c r="F149" s="464"/>
      <c r="G149" s="465"/>
      <c r="H149" s="556" t="s">
        <v>452</v>
      </c>
      <c r="I149" s="243">
        <v>1654000</v>
      </c>
      <c r="J149" s="244" t="s">
        <v>136</v>
      </c>
      <c r="K149" s="245" t="s">
        <v>111</v>
      </c>
      <c r="L149" s="246">
        <v>1</v>
      </c>
      <c r="M149" s="246" t="s">
        <v>114</v>
      </c>
      <c r="N149" s="90" t="s">
        <v>126</v>
      </c>
      <c r="O149" s="243">
        <v>1654000</v>
      </c>
      <c r="P149" s="26" t="s">
        <v>136</v>
      </c>
    </row>
    <row r="150" spans="1:16" ht="15.95" customHeight="1" x14ac:dyDescent="0.3">
      <c r="A150" s="138"/>
      <c r="B150" s="184"/>
      <c r="C150" s="480" t="s">
        <v>274</v>
      </c>
      <c r="D150" s="460">
        <v>9445</v>
      </c>
      <c r="E150" s="460">
        <f>+O150/1000</f>
        <v>13401</v>
      </c>
      <c r="F150" s="460">
        <f>+E150-D150</f>
        <v>3956</v>
      </c>
      <c r="G150" s="462">
        <f>F150/D150*100</f>
        <v>41.884595023822129</v>
      </c>
      <c r="H150" s="37"/>
      <c r="I150" s="46"/>
      <c r="J150" s="77"/>
      <c r="K150" s="45"/>
      <c r="L150" s="407" t="s">
        <v>149</v>
      </c>
      <c r="M150" s="407"/>
      <c r="N150" s="407"/>
      <c r="O150" s="46">
        <f>SUM(O151,O156)</f>
        <v>13401000</v>
      </c>
      <c r="P150" s="34" t="s">
        <v>136</v>
      </c>
    </row>
    <row r="151" spans="1:16" ht="15.95" customHeight="1" x14ac:dyDescent="0.3">
      <c r="A151" s="138"/>
      <c r="B151" s="335"/>
      <c r="C151" s="481"/>
      <c r="D151" s="461"/>
      <c r="E151" s="461"/>
      <c r="F151" s="461"/>
      <c r="G151" s="463"/>
      <c r="H151" s="195" t="s">
        <v>240</v>
      </c>
      <c r="I151" s="243"/>
      <c r="J151" s="244"/>
      <c r="K151" s="245"/>
      <c r="L151" s="246"/>
      <c r="M151" s="246"/>
      <c r="N151" s="90"/>
      <c r="O151" s="40">
        <f>SUM(O152:O155)</f>
        <v>13201000</v>
      </c>
      <c r="P151" s="42" t="s">
        <v>136</v>
      </c>
    </row>
    <row r="152" spans="1:16" ht="15.95" customHeight="1" x14ac:dyDescent="0.3">
      <c r="A152" s="138"/>
      <c r="B152" s="327"/>
      <c r="C152" s="481"/>
      <c r="D152" s="461"/>
      <c r="E152" s="461"/>
      <c r="F152" s="461"/>
      <c r="G152" s="463"/>
      <c r="H152" s="43" t="s">
        <v>8</v>
      </c>
      <c r="I152" s="40">
        <v>600000</v>
      </c>
      <c r="J152" s="27" t="s">
        <v>136</v>
      </c>
      <c r="K152" s="41" t="s">
        <v>111</v>
      </c>
      <c r="L152" s="369">
        <v>1</v>
      </c>
      <c r="M152" s="369" t="s">
        <v>114</v>
      </c>
      <c r="N152" s="47" t="s">
        <v>126</v>
      </c>
      <c r="O152" s="40">
        <f>SUM(I152*L152)</f>
        <v>600000</v>
      </c>
      <c r="P152" s="42" t="s">
        <v>136</v>
      </c>
    </row>
    <row r="153" spans="1:16" ht="15.95" customHeight="1" x14ac:dyDescent="0.3">
      <c r="A153" s="138"/>
      <c r="B153" s="327"/>
      <c r="C153" s="481"/>
      <c r="D153" s="461"/>
      <c r="E153" s="461"/>
      <c r="F153" s="461"/>
      <c r="G153" s="463"/>
      <c r="H153" s="43" t="s">
        <v>2</v>
      </c>
      <c r="I153" s="40">
        <v>111000</v>
      </c>
      <c r="J153" s="27" t="s">
        <v>136</v>
      </c>
      <c r="K153" s="41" t="s">
        <v>111</v>
      </c>
      <c r="L153" s="369">
        <v>71</v>
      </c>
      <c r="M153" s="369" t="s">
        <v>114</v>
      </c>
      <c r="N153" s="47" t="s">
        <v>126</v>
      </c>
      <c r="O153" s="40">
        <f>SUM(I153*L153)</f>
        <v>7881000</v>
      </c>
      <c r="P153" s="42" t="s">
        <v>136</v>
      </c>
    </row>
    <row r="154" spans="1:16" ht="15.95" customHeight="1" x14ac:dyDescent="0.3">
      <c r="A154" s="183"/>
      <c r="B154" s="191"/>
      <c r="C154" s="481"/>
      <c r="D154" s="461"/>
      <c r="E154" s="461"/>
      <c r="F154" s="461"/>
      <c r="G154" s="463"/>
      <c r="H154" s="150" t="s">
        <v>357</v>
      </c>
      <c r="I154" s="40">
        <v>400000</v>
      </c>
      <c r="J154" s="27" t="s">
        <v>136</v>
      </c>
      <c r="K154" s="41" t="s">
        <v>111</v>
      </c>
      <c r="L154" s="369">
        <v>1</v>
      </c>
      <c r="M154" s="369" t="s">
        <v>114</v>
      </c>
      <c r="N154" s="47"/>
      <c r="O154" s="40">
        <f>SUM(I154*L154)</f>
        <v>400000</v>
      </c>
      <c r="P154" s="42" t="s">
        <v>136</v>
      </c>
    </row>
    <row r="155" spans="1:16" ht="15.95" customHeight="1" x14ac:dyDescent="0.3">
      <c r="A155" s="138"/>
      <c r="B155" s="327"/>
      <c r="C155" s="481"/>
      <c r="D155" s="461"/>
      <c r="E155" s="461"/>
      <c r="F155" s="461"/>
      <c r="G155" s="463"/>
      <c r="H155" s="298" t="s">
        <v>59</v>
      </c>
      <c r="I155" s="40">
        <v>270000</v>
      </c>
      <c r="J155" s="27" t="s">
        <v>136</v>
      </c>
      <c r="K155" s="41" t="s">
        <v>111</v>
      </c>
      <c r="L155" s="369">
        <v>16</v>
      </c>
      <c r="M155" s="369" t="s">
        <v>114</v>
      </c>
      <c r="O155" s="40">
        <f>SUM(I155*L155)</f>
        <v>4320000</v>
      </c>
      <c r="P155" s="42" t="s">
        <v>136</v>
      </c>
    </row>
    <row r="156" spans="1:16" ht="15.95" customHeight="1" x14ac:dyDescent="0.3">
      <c r="A156" s="138"/>
      <c r="B156" s="327"/>
      <c r="C156" s="481"/>
      <c r="D156" s="461"/>
      <c r="E156" s="461"/>
      <c r="F156" s="461"/>
      <c r="G156" s="463"/>
      <c r="H156" s="251" t="s">
        <v>98</v>
      </c>
      <c r="I156" s="40">
        <v>100000</v>
      </c>
      <c r="J156" s="27" t="s">
        <v>136</v>
      </c>
      <c r="K156" s="41" t="s">
        <v>111</v>
      </c>
      <c r="L156" s="369">
        <v>2</v>
      </c>
      <c r="M156" s="369" t="s">
        <v>114</v>
      </c>
      <c r="O156" s="40">
        <f>SUM(I156*L156)</f>
        <v>200000</v>
      </c>
      <c r="P156" s="42" t="s">
        <v>136</v>
      </c>
    </row>
    <row r="157" spans="1:16" ht="20.100000000000001" customHeight="1" x14ac:dyDescent="0.3">
      <c r="A157" s="193"/>
      <c r="B157" s="187" t="s">
        <v>261</v>
      </c>
      <c r="C157" s="364" t="s">
        <v>324</v>
      </c>
      <c r="D157" s="367">
        <f>SUM(D158:D162)</f>
        <v>190000</v>
      </c>
      <c r="E157" s="353">
        <f>SUM(E158:E162)</f>
        <v>240000</v>
      </c>
      <c r="F157" s="353">
        <f>E157-D157</f>
        <v>50000</v>
      </c>
      <c r="G157" s="370">
        <f>F157/D157*100</f>
        <v>26.315789473684209</v>
      </c>
      <c r="H157" s="196"/>
      <c r="I157" s="102"/>
      <c r="J157" s="53"/>
      <c r="K157" s="100"/>
      <c r="L157" s="330"/>
      <c r="M157" s="330"/>
      <c r="N157" s="330"/>
      <c r="O157" s="102">
        <f>SUM(O158,O161)</f>
        <v>240000000</v>
      </c>
      <c r="P157" s="42" t="s">
        <v>136</v>
      </c>
    </row>
    <row r="158" spans="1:16" ht="16.5" customHeight="1" x14ac:dyDescent="0.3">
      <c r="A158" s="193"/>
      <c r="B158" s="184" t="s">
        <v>278</v>
      </c>
      <c r="C158" s="524" t="s">
        <v>242</v>
      </c>
      <c r="D158" s="502">
        <v>130000</v>
      </c>
      <c r="E158" s="466">
        <f>O158/1000</f>
        <v>180000</v>
      </c>
      <c r="F158" s="466">
        <f>+E158-D158</f>
        <v>50000</v>
      </c>
      <c r="G158" s="458">
        <f>+F158/D158*100</f>
        <v>38.461538461538467</v>
      </c>
      <c r="H158" s="37"/>
      <c r="I158" s="46"/>
      <c r="J158" s="77"/>
      <c r="K158" s="45"/>
      <c r="L158" s="407" t="s">
        <v>149</v>
      </c>
      <c r="M158" s="407"/>
      <c r="N158" s="407"/>
      <c r="O158" s="46">
        <f>SUM(O159:O160)</f>
        <v>180000000</v>
      </c>
      <c r="P158" s="34" t="s">
        <v>136</v>
      </c>
    </row>
    <row r="159" spans="1:16" ht="16.5" customHeight="1" x14ac:dyDescent="0.3">
      <c r="A159" s="138"/>
      <c r="B159" s="327"/>
      <c r="C159" s="524"/>
      <c r="D159" s="502"/>
      <c r="E159" s="466"/>
      <c r="F159" s="466"/>
      <c r="G159" s="458"/>
      <c r="H159" s="557" t="s">
        <v>472</v>
      </c>
      <c r="I159" s="40">
        <v>16250000</v>
      </c>
      <c r="J159" s="27" t="s">
        <v>136</v>
      </c>
      <c r="K159" s="41" t="s">
        <v>111</v>
      </c>
      <c r="L159" s="369">
        <v>8</v>
      </c>
      <c r="M159" s="369" t="s">
        <v>473</v>
      </c>
      <c r="N159" s="47" t="s">
        <v>126</v>
      </c>
      <c r="O159" s="40">
        <f>SUM(I159*L159)</f>
        <v>130000000</v>
      </c>
      <c r="P159" s="42" t="s">
        <v>136</v>
      </c>
    </row>
    <row r="160" spans="1:16" ht="16.5" customHeight="1" x14ac:dyDescent="0.3">
      <c r="A160" s="138"/>
      <c r="B160" s="327"/>
      <c r="C160" s="524"/>
      <c r="D160" s="502"/>
      <c r="E160" s="466"/>
      <c r="F160" s="466"/>
      <c r="G160" s="459"/>
      <c r="H160" s="558" t="s">
        <v>249</v>
      </c>
      <c r="I160" s="61">
        <v>5000000</v>
      </c>
      <c r="J160" s="149" t="s">
        <v>136</v>
      </c>
      <c r="K160" s="62" t="s">
        <v>111</v>
      </c>
      <c r="L160" s="299">
        <v>10</v>
      </c>
      <c r="M160" s="299" t="s">
        <v>398</v>
      </c>
      <c r="N160" s="63" t="s">
        <v>126</v>
      </c>
      <c r="O160" s="61">
        <f>SUM(I160*L160)</f>
        <v>50000000</v>
      </c>
      <c r="P160" s="64" t="s">
        <v>136</v>
      </c>
    </row>
    <row r="161" spans="1:16" ht="15.95" customHeight="1" x14ac:dyDescent="0.3">
      <c r="A161" s="183"/>
      <c r="B161" s="335"/>
      <c r="C161" s="525" t="s">
        <v>45</v>
      </c>
      <c r="D161" s="502">
        <v>60000</v>
      </c>
      <c r="E161" s="466">
        <f>+O161/1000</f>
        <v>60000</v>
      </c>
      <c r="F161" s="553">
        <f>+E161-D161</f>
        <v>0</v>
      </c>
      <c r="G161" s="459">
        <f>+F161/D161*100</f>
        <v>0</v>
      </c>
      <c r="H161" s="152"/>
      <c r="I161" s="46"/>
      <c r="J161" s="77"/>
      <c r="K161" s="45"/>
      <c r="L161" s="407" t="s">
        <v>149</v>
      </c>
      <c r="M161" s="407"/>
      <c r="N161" s="407"/>
      <c r="O161" s="46">
        <f>SUM(O162:O162)</f>
        <v>60000000</v>
      </c>
      <c r="P161" s="34" t="s">
        <v>136</v>
      </c>
    </row>
    <row r="162" spans="1:16" ht="15.95" customHeight="1" x14ac:dyDescent="0.3">
      <c r="A162" s="190"/>
      <c r="B162" s="335"/>
      <c r="C162" s="526"/>
      <c r="D162" s="502"/>
      <c r="E162" s="466"/>
      <c r="F162" s="553"/>
      <c r="G162" s="516"/>
      <c r="H162" s="298" t="s">
        <v>465</v>
      </c>
      <c r="I162" s="308">
        <v>6000000</v>
      </c>
      <c r="J162" s="303" t="s">
        <v>136</v>
      </c>
      <c r="K162" s="304" t="s">
        <v>111</v>
      </c>
      <c r="L162" s="305">
        <v>10</v>
      </c>
      <c r="M162" s="305" t="s">
        <v>114</v>
      </c>
      <c r="N162" s="306" t="s">
        <v>126</v>
      </c>
      <c r="O162" s="308">
        <f>I162*L162</f>
        <v>60000000</v>
      </c>
      <c r="P162" s="42" t="s">
        <v>136</v>
      </c>
    </row>
    <row r="163" spans="1:16" ht="20.100000000000001" customHeight="1" x14ac:dyDescent="0.3">
      <c r="A163" s="197" t="s">
        <v>464</v>
      </c>
      <c r="B163" s="29" t="s">
        <v>322</v>
      </c>
      <c r="C163" s="357" t="s">
        <v>156</v>
      </c>
      <c r="D163" s="344">
        <f>+D164+D169</f>
        <v>43590</v>
      </c>
      <c r="E163" s="337">
        <f>SUM(E164:E170)</f>
        <v>47970</v>
      </c>
      <c r="F163" s="337">
        <f>+E163-D163</f>
        <v>4380</v>
      </c>
      <c r="G163" s="348">
        <f>+F163/D163*100</f>
        <v>10.048176187198898</v>
      </c>
      <c r="H163" s="152"/>
      <c r="I163" s="38"/>
      <c r="J163" s="77"/>
      <c r="K163" s="45"/>
      <c r="L163" s="329"/>
      <c r="M163" s="329"/>
      <c r="N163" s="103"/>
      <c r="O163" s="38">
        <f>SUM(O164,O169)</f>
        <v>47970000</v>
      </c>
      <c r="P163" s="34" t="s">
        <v>136</v>
      </c>
    </row>
    <row r="164" spans="1:16" ht="15.95" customHeight="1" x14ac:dyDescent="0.3">
      <c r="A164" s="138"/>
      <c r="B164" s="327"/>
      <c r="C164" s="480" t="s">
        <v>380</v>
      </c>
      <c r="D164" s="492">
        <v>42890</v>
      </c>
      <c r="E164" s="460">
        <f>O164/1000</f>
        <v>47270</v>
      </c>
      <c r="F164" s="460">
        <f>+E164-D164</f>
        <v>4380</v>
      </c>
      <c r="G164" s="462">
        <f>+F164/D164*100</f>
        <v>10.212170669153648</v>
      </c>
      <c r="H164" s="152"/>
      <c r="I164" s="46"/>
      <c r="J164" s="77"/>
      <c r="K164" s="45"/>
      <c r="L164" s="407" t="s">
        <v>149</v>
      </c>
      <c r="M164" s="407"/>
      <c r="N164" s="407"/>
      <c r="O164" s="46">
        <f>SUM(O165:O168)</f>
        <v>47270000</v>
      </c>
      <c r="P164" s="34" t="s">
        <v>136</v>
      </c>
    </row>
    <row r="165" spans="1:16" ht="15.95" customHeight="1" x14ac:dyDescent="0.3">
      <c r="A165" s="138"/>
      <c r="B165" s="327"/>
      <c r="C165" s="481"/>
      <c r="D165" s="493"/>
      <c r="E165" s="461"/>
      <c r="F165" s="461"/>
      <c r="G165" s="463"/>
      <c r="H165" s="169" t="s">
        <v>60</v>
      </c>
      <c r="I165" s="40">
        <v>6460000</v>
      </c>
      <c r="J165" s="27" t="s">
        <v>136</v>
      </c>
      <c r="K165" s="41" t="s">
        <v>111</v>
      </c>
      <c r="L165" s="369">
        <v>1</v>
      </c>
      <c r="M165" s="369" t="s">
        <v>114</v>
      </c>
      <c r="N165" s="47" t="s">
        <v>126</v>
      </c>
      <c r="O165" s="40">
        <f>I165*L165</f>
        <v>6460000</v>
      </c>
      <c r="P165" s="42" t="s">
        <v>136</v>
      </c>
    </row>
    <row r="166" spans="1:16" ht="15.95" customHeight="1" x14ac:dyDescent="0.3">
      <c r="A166" s="138"/>
      <c r="B166" s="327"/>
      <c r="C166" s="481"/>
      <c r="D166" s="493"/>
      <c r="E166" s="461"/>
      <c r="F166" s="461"/>
      <c r="G166" s="463"/>
      <c r="H166" s="169" t="s">
        <v>381</v>
      </c>
      <c r="I166" s="40">
        <v>2400000</v>
      </c>
      <c r="J166" s="27" t="s">
        <v>136</v>
      </c>
      <c r="K166" s="41" t="s">
        <v>111</v>
      </c>
      <c r="L166" s="369">
        <v>1</v>
      </c>
      <c r="M166" s="369" t="s">
        <v>114</v>
      </c>
      <c r="N166" s="47" t="s">
        <v>126</v>
      </c>
      <c r="O166" s="40">
        <f>SUM(I166*L166)</f>
        <v>2400000</v>
      </c>
      <c r="P166" s="42" t="s">
        <v>136</v>
      </c>
    </row>
    <row r="167" spans="1:16" ht="15.95" customHeight="1" x14ac:dyDescent="0.3">
      <c r="A167" s="138"/>
      <c r="B167" s="327"/>
      <c r="C167" s="481"/>
      <c r="D167" s="493"/>
      <c r="E167" s="461"/>
      <c r="F167" s="461"/>
      <c r="G167" s="463"/>
      <c r="H167" s="169" t="s">
        <v>432</v>
      </c>
      <c r="I167" s="40">
        <v>380000</v>
      </c>
      <c r="J167" s="27" t="s">
        <v>136</v>
      </c>
      <c r="K167" s="41" t="s">
        <v>111</v>
      </c>
      <c r="L167" s="369">
        <v>2</v>
      </c>
      <c r="M167" s="369" t="s">
        <v>114</v>
      </c>
      <c r="N167" s="47" t="s">
        <v>126</v>
      </c>
      <c r="O167" s="40">
        <f>SUM(I167*L167)</f>
        <v>760000</v>
      </c>
      <c r="P167" s="42" t="s">
        <v>136</v>
      </c>
    </row>
    <row r="168" spans="1:16" ht="15.95" customHeight="1" x14ac:dyDescent="0.3">
      <c r="A168" s="138"/>
      <c r="B168" s="327"/>
      <c r="C168" s="482"/>
      <c r="D168" s="494"/>
      <c r="E168" s="464"/>
      <c r="F168" s="464"/>
      <c r="G168" s="465"/>
      <c r="H168" s="168" t="s">
        <v>433</v>
      </c>
      <c r="I168" s="61">
        <v>37650000</v>
      </c>
      <c r="J168" s="149" t="s">
        <v>136</v>
      </c>
      <c r="K168" s="62" t="s">
        <v>111</v>
      </c>
      <c r="L168" s="299">
        <v>1</v>
      </c>
      <c r="M168" s="299" t="s">
        <v>114</v>
      </c>
      <c r="N168" s="63" t="s">
        <v>126</v>
      </c>
      <c r="O168" s="61">
        <f>SUM(I168*L168)</f>
        <v>37650000</v>
      </c>
      <c r="P168" s="64" t="s">
        <v>136</v>
      </c>
    </row>
    <row r="169" spans="1:16" ht="15.95" customHeight="1" x14ac:dyDescent="0.3">
      <c r="A169" s="138"/>
      <c r="B169" s="327"/>
      <c r="C169" s="503" t="s">
        <v>217</v>
      </c>
      <c r="D169" s="492">
        <v>700</v>
      </c>
      <c r="E169" s="460">
        <f>+O169/1000</f>
        <v>700</v>
      </c>
      <c r="F169" s="460">
        <f>+E169-D169</f>
        <v>0</v>
      </c>
      <c r="G169" s="459">
        <v>0</v>
      </c>
      <c r="H169" s="152"/>
      <c r="I169" s="46"/>
      <c r="J169" s="77"/>
      <c r="K169" s="45"/>
      <c r="L169" s="407" t="s">
        <v>149</v>
      </c>
      <c r="M169" s="407"/>
      <c r="N169" s="407"/>
      <c r="O169" s="46">
        <f>SUM(O170:O170)</f>
        <v>700000</v>
      </c>
      <c r="P169" s="34" t="s">
        <v>136</v>
      </c>
    </row>
    <row r="170" spans="1:16" ht="19.5" customHeight="1" x14ac:dyDescent="0.3">
      <c r="A170" s="138"/>
      <c r="B170" s="328"/>
      <c r="C170" s="504"/>
      <c r="D170" s="494"/>
      <c r="E170" s="464"/>
      <c r="F170" s="464"/>
      <c r="G170" s="513"/>
      <c r="H170" s="161" t="s">
        <v>217</v>
      </c>
      <c r="I170" s="61">
        <v>350000</v>
      </c>
      <c r="J170" s="149" t="s">
        <v>136</v>
      </c>
      <c r="K170" s="62" t="s">
        <v>111</v>
      </c>
      <c r="L170" s="299">
        <v>2</v>
      </c>
      <c r="M170" s="299" t="s">
        <v>114</v>
      </c>
      <c r="N170" s="63" t="s">
        <v>126</v>
      </c>
      <c r="O170" s="61">
        <f>SUM(I170*L170)</f>
        <v>700000</v>
      </c>
      <c r="P170" s="64" t="s">
        <v>136</v>
      </c>
    </row>
    <row r="171" spans="1:16" ht="20.100000000000001" customHeight="1" x14ac:dyDescent="0.3">
      <c r="A171" s="197" t="s">
        <v>407</v>
      </c>
      <c r="B171" s="29" t="s">
        <v>251</v>
      </c>
      <c r="C171" s="357" t="s">
        <v>156</v>
      </c>
      <c r="D171" s="344">
        <f>SUM(D172)</f>
        <v>7000</v>
      </c>
      <c r="E171" s="337">
        <f>SUM(E172)</f>
        <v>7500</v>
      </c>
      <c r="F171" s="337">
        <f>+E171-D171</f>
        <v>500</v>
      </c>
      <c r="G171" s="348">
        <f>+F171/D171*100</f>
        <v>7.1428571428571423</v>
      </c>
      <c r="H171" s="194"/>
      <c r="I171" s="99"/>
      <c r="J171" s="53"/>
      <c r="K171" s="100"/>
      <c r="L171" s="330"/>
      <c r="M171" s="330"/>
      <c r="N171" s="101"/>
      <c r="O171" s="99">
        <f>SUM(O172)</f>
        <v>7500000</v>
      </c>
      <c r="P171" s="74" t="s">
        <v>136</v>
      </c>
    </row>
    <row r="172" spans="1:16" ht="15.95" customHeight="1" x14ac:dyDescent="0.3">
      <c r="A172" s="138"/>
      <c r="B172" s="327"/>
      <c r="C172" s="480" t="s">
        <v>66</v>
      </c>
      <c r="D172" s="492">
        <v>7000</v>
      </c>
      <c r="E172" s="460">
        <f>O172/1000</f>
        <v>7500</v>
      </c>
      <c r="F172" s="460">
        <f>+E172-D172</f>
        <v>500</v>
      </c>
      <c r="G172" s="459">
        <f>+F172/D172*100</f>
        <v>7.1428571428571423</v>
      </c>
      <c r="H172" s="152"/>
      <c r="I172" s="46"/>
      <c r="J172" s="77"/>
      <c r="K172" s="45"/>
      <c r="L172" s="407" t="s">
        <v>149</v>
      </c>
      <c r="M172" s="407"/>
      <c r="N172" s="407"/>
      <c r="O172" s="46">
        <f>SUM(O173:O174)</f>
        <v>7500000</v>
      </c>
      <c r="P172" s="34" t="s">
        <v>136</v>
      </c>
    </row>
    <row r="173" spans="1:16" ht="15.95" customHeight="1" x14ac:dyDescent="0.3">
      <c r="A173" s="138"/>
      <c r="B173" s="327"/>
      <c r="C173" s="481"/>
      <c r="D173" s="493"/>
      <c r="E173" s="461"/>
      <c r="F173" s="461">
        <f>+E173-D173</f>
        <v>0</v>
      </c>
      <c r="G173" s="516" t="e">
        <f>+F173/D173*100</f>
        <v>#DIV/0!</v>
      </c>
      <c r="H173" s="289" t="s">
        <v>333</v>
      </c>
      <c r="I173" s="40">
        <v>6500000</v>
      </c>
      <c r="J173" s="27" t="s">
        <v>136</v>
      </c>
      <c r="K173" s="41" t="s">
        <v>111</v>
      </c>
      <c r="L173" s="369">
        <v>1</v>
      </c>
      <c r="M173" s="369" t="s">
        <v>114</v>
      </c>
      <c r="N173" s="47" t="s">
        <v>126</v>
      </c>
      <c r="O173" s="40">
        <f>SUM(I173*L173)</f>
        <v>6500000</v>
      </c>
      <c r="P173" s="42" t="s">
        <v>136</v>
      </c>
    </row>
    <row r="174" spans="1:16" ht="15.95" customHeight="1" x14ac:dyDescent="0.3">
      <c r="A174" s="138"/>
      <c r="B174" s="328"/>
      <c r="C174" s="482"/>
      <c r="D174" s="494"/>
      <c r="E174" s="464"/>
      <c r="F174" s="464">
        <f>+E174-D174</f>
        <v>0</v>
      </c>
      <c r="G174" s="513" t="e">
        <f>+F174/D174*100</f>
        <v>#DIV/0!</v>
      </c>
      <c r="H174" s="161" t="s">
        <v>354</v>
      </c>
      <c r="I174" s="61">
        <v>1000000</v>
      </c>
      <c r="J174" s="149" t="s">
        <v>136</v>
      </c>
      <c r="K174" s="62" t="s">
        <v>111</v>
      </c>
      <c r="L174" s="299">
        <v>1</v>
      </c>
      <c r="M174" s="299" t="s">
        <v>114</v>
      </c>
      <c r="N174" s="63" t="s">
        <v>126</v>
      </c>
      <c r="O174" s="61">
        <f>SUM(I174*L174)</f>
        <v>1000000</v>
      </c>
      <c r="P174" s="64" t="s">
        <v>136</v>
      </c>
    </row>
    <row r="175" spans="1:16" ht="20.100000000000001" customHeight="1" x14ac:dyDescent="0.3">
      <c r="A175" s="190"/>
      <c r="B175" s="179" t="s">
        <v>279</v>
      </c>
      <c r="C175" s="357" t="s">
        <v>156</v>
      </c>
      <c r="D175" s="358">
        <f>SUM(D176:D179)</f>
        <v>13600</v>
      </c>
      <c r="E175" s="351">
        <f>O175/1000</f>
        <v>13600</v>
      </c>
      <c r="F175" s="351">
        <f>E175-D175</f>
        <v>0</v>
      </c>
      <c r="G175" s="347">
        <f>F175/D175*100</f>
        <v>0</v>
      </c>
      <c r="H175" s="152"/>
      <c r="I175" s="46"/>
      <c r="J175" s="77"/>
      <c r="K175" s="45"/>
      <c r="L175" s="329"/>
      <c r="M175" s="329"/>
      <c r="N175" s="103"/>
      <c r="O175" s="46">
        <f>O176</f>
        <v>13600000</v>
      </c>
      <c r="P175" s="34" t="s">
        <v>136</v>
      </c>
    </row>
    <row r="176" spans="1:16" ht="15.95" customHeight="1" x14ac:dyDescent="0.3">
      <c r="A176" s="193"/>
      <c r="B176" s="198"/>
      <c r="C176" s="490" t="s">
        <v>179</v>
      </c>
      <c r="D176" s="492">
        <v>13600</v>
      </c>
      <c r="E176" s="460">
        <f>+O176/1000</f>
        <v>13600</v>
      </c>
      <c r="F176" s="460">
        <f>+E176-D176</f>
        <v>0</v>
      </c>
      <c r="G176" s="459">
        <f>+F176/D176*100</f>
        <v>0</v>
      </c>
      <c r="H176" s="152"/>
      <c r="I176" s="46"/>
      <c r="J176" s="77"/>
      <c r="K176" s="45"/>
      <c r="L176" s="407" t="s">
        <v>149</v>
      </c>
      <c r="M176" s="407"/>
      <c r="N176" s="407"/>
      <c r="O176" s="46">
        <f>SUM(O177:O179)</f>
        <v>13600000</v>
      </c>
      <c r="P176" s="34" t="s">
        <v>136</v>
      </c>
    </row>
    <row r="177" spans="1:30" ht="15.95" customHeight="1" x14ac:dyDescent="0.3">
      <c r="A177" s="193"/>
      <c r="B177" s="327"/>
      <c r="C177" s="491"/>
      <c r="D177" s="493"/>
      <c r="E177" s="461"/>
      <c r="F177" s="461"/>
      <c r="G177" s="516"/>
      <c r="H177" s="292" t="s">
        <v>260</v>
      </c>
      <c r="I177" s="40">
        <v>10000000</v>
      </c>
      <c r="J177" s="27" t="s">
        <v>136</v>
      </c>
      <c r="K177" s="41" t="s">
        <v>111</v>
      </c>
      <c r="L177" s="369">
        <v>1</v>
      </c>
      <c r="M177" s="369" t="s">
        <v>114</v>
      </c>
      <c r="N177" s="47" t="s">
        <v>126</v>
      </c>
      <c r="O177" s="40">
        <f>SUM(I177*L177)</f>
        <v>10000000</v>
      </c>
      <c r="P177" s="42" t="s">
        <v>136</v>
      </c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8"/>
      <c r="AD177" s="28"/>
    </row>
    <row r="178" spans="1:30" ht="15.95" customHeight="1" x14ac:dyDescent="0.3">
      <c r="A178" s="193"/>
      <c r="B178" s="327"/>
      <c r="C178" s="491"/>
      <c r="D178" s="493"/>
      <c r="E178" s="461"/>
      <c r="F178" s="461"/>
      <c r="G178" s="516"/>
      <c r="H178" s="289" t="s">
        <v>421</v>
      </c>
      <c r="I178" s="40">
        <v>2000000</v>
      </c>
      <c r="J178" s="27" t="s">
        <v>136</v>
      </c>
      <c r="K178" s="41" t="s">
        <v>111</v>
      </c>
      <c r="L178" s="369">
        <v>1</v>
      </c>
      <c r="M178" s="369" t="s">
        <v>114</v>
      </c>
      <c r="N178" s="47" t="s">
        <v>126</v>
      </c>
      <c r="O178" s="40">
        <f>SUM(I178*L178)</f>
        <v>2000000</v>
      </c>
      <c r="P178" s="42" t="s">
        <v>136</v>
      </c>
    </row>
    <row r="179" spans="1:30" ht="15.95" customHeight="1" x14ac:dyDescent="0.3">
      <c r="A179" s="193"/>
      <c r="B179" s="327"/>
      <c r="C179" s="491"/>
      <c r="D179" s="493"/>
      <c r="E179" s="461"/>
      <c r="F179" s="461"/>
      <c r="G179" s="516"/>
      <c r="H179" s="289" t="s">
        <v>25</v>
      </c>
      <c r="I179" s="40">
        <v>1600000</v>
      </c>
      <c r="J179" s="27" t="s">
        <v>136</v>
      </c>
      <c r="K179" s="41" t="s">
        <v>111</v>
      </c>
      <c r="L179" s="369">
        <v>1</v>
      </c>
      <c r="M179" s="369" t="s">
        <v>114</v>
      </c>
      <c r="N179" s="47" t="s">
        <v>126</v>
      </c>
      <c r="O179" s="40">
        <f>SUM(I179*L179)</f>
        <v>1600000</v>
      </c>
      <c r="P179" s="42" t="s">
        <v>136</v>
      </c>
    </row>
    <row r="180" spans="1:30" ht="20.100000000000001" customHeight="1" x14ac:dyDescent="0.3">
      <c r="A180" s="197"/>
      <c r="B180" s="29" t="s">
        <v>214</v>
      </c>
      <c r="C180" s="366" t="s">
        <v>156</v>
      </c>
      <c r="D180" s="360">
        <f>SUM(D181:D188)</f>
        <v>28460</v>
      </c>
      <c r="E180" s="354">
        <f>SUM(E181:E188)</f>
        <v>64020</v>
      </c>
      <c r="F180" s="354">
        <f>+E180-D180</f>
        <v>35560</v>
      </c>
      <c r="G180" s="355">
        <f>+F180/D180*100</f>
        <v>124.94729444834856</v>
      </c>
      <c r="H180" s="180"/>
      <c r="I180" s="99"/>
      <c r="J180" s="53"/>
      <c r="K180" s="100"/>
      <c r="L180" s="330"/>
      <c r="M180" s="330"/>
      <c r="N180" s="101"/>
      <c r="O180" s="199">
        <f>SUM(O181,O188)</f>
        <v>64020000</v>
      </c>
      <c r="P180" s="74" t="s">
        <v>136</v>
      </c>
    </row>
    <row r="181" spans="1:30" ht="15.95" customHeight="1" x14ac:dyDescent="0.3">
      <c r="A181" s="138"/>
      <c r="B181" s="327"/>
      <c r="C181" s="480" t="s">
        <v>300</v>
      </c>
      <c r="D181" s="492">
        <v>18460</v>
      </c>
      <c r="E181" s="460">
        <f>+O181/1000</f>
        <v>54020</v>
      </c>
      <c r="F181" s="460">
        <f>+E181-D181</f>
        <v>35560</v>
      </c>
      <c r="G181" s="459">
        <f>+F181/D181*100</f>
        <v>192.63271939328277</v>
      </c>
      <c r="H181" s="152"/>
      <c r="I181" s="46"/>
      <c r="J181" s="77"/>
      <c r="K181" s="45"/>
      <c r="L181" s="407" t="s">
        <v>149</v>
      </c>
      <c r="M181" s="407"/>
      <c r="N181" s="407"/>
      <c r="O181" s="46">
        <f>SUM(O182:O187)</f>
        <v>54020000</v>
      </c>
      <c r="P181" s="34" t="s">
        <v>136</v>
      </c>
    </row>
    <row r="182" spans="1:30" ht="15.95" customHeight="1" x14ac:dyDescent="0.3">
      <c r="A182" s="138"/>
      <c r="B182" s="327"/>
      <c r="C182" s="481"/>
      <c r="D182" s="493"/>
      <c r="E182" s="461"/>
      <c r="F182" s="461"/>
      <c r="G182" s="516"/>
      <c r="H182" s="289" t="s">
        <v>280</v>
      </c>
      <c r="I182" s="40">
        <v>4300000</v>
      </c>
      <c r="J182" s="27" t="s">
        <v>136</v>
      </c>
      <c r="K182" s="41" t="s">
        <v>111</v>
      </c>
      <c r="L182" s="369">
        <v>1</v>
      </c>
      <c r="M182" s="369" t="s">
        <v>114</v>
      </c>
      <c r="N182" s="369" t="s">
        <v>126</v>
      </c>
      <c r="O182" s="40">
        <f>I182*L182</f>
        <v>4300000</v>
      </c>
      <c r="P182" s="42" t="s">
        <v>136</v>
      </c>
    </row>
    <row r="183" spans="1:30" ht="15.95" customHeight="1" x14ac:dyDescent="0.3">
      <c r="A183" s="138"/>
      <c r="B183" s="327"/>
      <c r="C183" s="481"/>
      <c r="D183" s="493"/>
      <c r="E183" s="461"/>
      <c r="F183" s="461"/>
      <c r="G183" s="516"/>
      <c r="H183" s="289" t="s">
        <v>424</v>
      </c>
      <c r="I183" s="40">
        <v>560000</v>
      </c>
      <c r="J183" s="27" t="s">
        <v>136</v>
      </c>
      <c r="K183" s="41" t="s">
        <v>111</v>
      </c>
      <c r="L183" s="369">
        <v>2</v>
      </c>
      <c r="M183" s="369" t="s">
        <v>114</v>
      </c>
      <c r="N183" s="369" t="s">
        <v>126</v>
      </c>
      <c r="O183" s="40">
        <f>SUM(I183*L183)</f>
        <v>1120000</v>
      </c>
      <c r="P183" s="42" t="s">
        <v>136</v>
      </c>
    </row>
    <row r="184" spans="1:30" ht="15.95" customHeight="1" x14ac:dyDescent="0.3">
      <c r="A184" s="138"/>
      <c r="B184" s="327"/>
      <c r="C184" s="481"/>
      <c r="D184" s="493"/>
      <c r="E184" s="461"/>
      <c r="F184" s="461"/>
      <c r="G184" s="516"/>
      <c r="H184" s="289" t="s">
        <v>426</v>
      </c>
      <c r="I184" s="40">
        <v>5000000</v>
      </c>
      <c r="J184" s="27" t="s">
        <v>136</v>
      </c>
      <c r="K184" s="41" t="s">
        <v>111</v>
      </c>
      <c r="L184" s="369">
        <v>1</v>
      </c>
      <c r="M184" s="369" t="s">
        <v>114</v>
      </c>
      <c r="N184" s="369" t="s">
        <v>126</v>
      </c>
      <c r="O184" s="40">
        <f>SUM(I184*L184)</f>
        <v>5000000</v>
      </c>
      <c r="P184" s="42" t="s">
        <v>136</v>
      </c>
    </row>
    <row r="185" spans="1:30" ht="15.95" customHeight="1" x14ac:dyDescent="0.3">
      <c r="A185" s="138"/>
      <c r="B185" s="327"/>
      <c r="C185" s="481"/>
      <c r="D185" s="493"/>
      <c r="E185" s="461"/>
      <c r="F185" s="461"/>
      <c r="G185" s="516"/>
      <c r="H185" s="289" t="s">
        <v>366</v>
      </c>
      <c r="I185" s="40">
        <v>300000</v>
      </c>
      <c r="J185" s="27" t="s">
        <v>136</v>
      </c>
      <c r="K185" s="41" t="s">
        <v>111</v>
      </c>
      <c r="L185" s="369">
        <v>2</v>
      </c>
      <c r="M185" s="369" t="s">
        <v>114</v>
      </c>
      <c r="N185" s="369" t="s">
        <v>126</v>
      </c>
      <c r="O185" s="40">
        <f>SUM(I185*L185)</f>
        <v>600000</v>
      </c>
      <c r="P185" s="42" t="s">
        <v>136</v>
      </c>
    </row>
    <row r="186" spans="1:30" ht="15.95" customHeight="1" x14ac:dyDescent="0.3">
      <c r="A186" s="138"/>
      <c r="B186" s="327"/>
      <c r="C186" s="481"/>
      <c r="D186" s="493"/>
      <c r="E186" s="461"/>
      <c r="F186" s="461"/>
      <c r="G186" s="516"/>
      <c r="H186" s="289" t="s">
        <v>455</v>
      </c>
      <c r="I186" s="40">
        <v>35000000</v>
      </c>
      <c r="J186" s="27" t="s">
        <v>136</v>
      </c>
      <c r="K186" s="41" t="s">
        <v>111</v>
      </c>
      <c r="L186" s="369">
        <v>1</v>
      </c>
      <c r="M186" s="369" t="s">
        <v>456</v>
      </c>
      <c r="N186" s="369" t="s">
        <v>126</v>
      </c>
      <c r="O186" s="40">
        <v>35000000</v>
      </c>
      <c r="P186" s="42" t="s">
        <v>136</v>
      </c>
    </row>
    <row r="187" spans="1:30" ht="15.95" customHeight="1" x14ac:dyDescent="0.3">
      <c r="A187" s="138"/>
      <c r="B187" s="327"/>
      <c r="C187" s="482"/>
      <c r="D187" s="494"/>
      <c r="E187" s="464"/>
      <c r="F187" s="464"/>
      <c r="G187" s="513"/>
      <c r="H187" s="293" t="s">
        <v>425</v>
      </c>
      <c r="I187" s="40">
        <v>4000000</v>
      </c>
      <c r="J187" s="27" t="s">
        <v>136</v>
      </c>
      <c r="K187" s="41" t="s">
        <v>111</v>
      </c>
      <c r="L187" s="369">
        <v>2</v>
      </c>
      <c r="M187" s="369" t="s">
        <v>114</v>
      </c>
      <c r="N187" s="47" t="s">
        <v>126</v>
      </c>
      <c r="O187" s="40">
        <f>SUM(I187*L187)</f>
        <v>8000000</v>
      </c>
      <c r="P187" s="42" t="s">
        <v>136</v>
      </c>
    </row>
    <row r="188" spans="1:30" ht="15.95" customHeight="1" x14ac:dyDescent="0.3">
      <c r="A188" s="138"/>
      <c r="B188" s="327"/>
      <c r="C188" s="480" t="s">
        <v>309</v>
      </c>
      <c r="D188" s="492">
        <v>10000</v>
      </c>
      <c r="E188" s="456">
        <f>+O188/1000</f>
        <v>10000</v>
      </c>
      <c r="F188" s="460">
        <f>+E188-D188</f>
        <v>0</v>
      </c>
      <c r="G188" s="462">
        <f>F188/D188*100</f>
        <v>0</v>
      </c>
      <c r="H188" s="152"/>
      <c r="I188" s="46"/>
      <c r="J188" s="77"/>
      <c r="K188" s="45"/>
      <c r="L188" s="407" t="s">
        <v>149</v>
      </c>
      <c r="M188" s="407"/>
      <c r="N188" s="407"/>
      <c r="O188" s="46">
        <f>SUM(O189:O189)</f>
        <v>10000000</v>
      </c>
      <c r="P188" s="34" t="s">
        <v>136</v>
      </c>
    </row>
    <row r="189" spans="1:30" ht="15.95" customHeight="1" x14ac:dyDescent="0.3">
      <c r="A189" s="138"/>
      <c r="B189" s="328"/>
      <c r="C189" s="482"/>
      <c r="D189" s="494"/>
      <c r="E189" s="475"/>
      <c r="F189" s="464"/>
      <c r="G189" s="465"/>
      <c r="H189" s="148" t="s">
        <v>423</v>
      </c>
      <c r="I189" s="61">
        <v>10000000</v>
      </c>
      <c r="J189" s="149" t="s">
        <v>136</v>
      </c>
      <c r="K189" s="62" t="s">
        <v>111</v>
      </c>
      <c r="L189" s="299">
        <v>1</v>
      </c>
      <c r="M189" s="299" t="s">
        <v>114</v>
      </c>
      <c r="N189" s="63" t="s">
        <v>126</v>
      </c>
      <c r="O189" s="61">
        <f>SUM(I189*L189)</f>
        <v>10000000</v>
      </c>
      <c r="P189" s="64" t="s">
        <v>136</v>
      </c>
    </row>
    <row r="190" spans="1:30" ht="20.100000000000001" customHeight="1" x14ac:dyDescent="0.3">
      <c r="A190" s="183"/>
      <c r="B190" s="29" t="s">
        <v>338</v>
      </c>
      <c r="C190" s="200" t="s">
        <v>156</v>
      </c>
      <c r="D190" s="360">
        <f>SUM(D191:D200)</f>
        <v>76520</v>
      </c>
      <c r="E190" s="354">
        <f>SUM(E191:E200)</f>
        <v>65800</v>
      </c>
      <c r="F190" s="354">
        <f>E190-D190</f>
        <v>-10720</v>
      </c>
      <c r="G190" s="355">
        <f>+F190/D190*100</f>
        <v>-14.009409304756925</v>
      </c>
      <c r="H190" s="194"/>
      <c r="I190" s="99"/>
      <c r="J190" s="53"/>
      <c r="K190" s="100"/>
      <c r="L190" s="330"/>
      <c r="M190" s="330"/>
      <c r="N190" s="101"/>
      <c r="O190" s="199">
        <f>SUM(O191,O197)</f>
        <v>65800000</v>
      </c>
      <c r="P190" s="55" t="s">
        <v>136</v>
      </c>
    </row>
    <row r="191" spans="1:30" ht="15.95" customHeight="1" x14ac:dyDescent="0.3">
      <c r="A191" s="138"/>
      <c r="B191" s="327"/>
      <c r="C191" s="480" t="s">
        <v>320</v>
      </c>
      <c r="D191" s="473">
        <v>37770</v>
      </c>
      <c r="E191" s="471">
        <f>+O191/1000</f>
        <v>33600</v>
      </c>
      <c r="F191" s="460">
        <f>E191-D191</f>
        <v>-4170</v>
      </c>
      <c r="G191" s="517">
        <f>F191/D191*100</f>
        <v>-11.040508339952343</v>
      </c>
      <c r="H191" s="147"/>
      <c r="I191" s="46"/>
      <c r="J191" s="77"/>
      <c r="K191" s="45"/>
      <c r="L191" s="407" t="s">
        <v>149</v>
      </c>
      <c r="M191" s="407"/>
      <c r="N191" s="407"/>
      <c r="O191" s="46">
        <f>SUM(O192:O196)</f>
        <v>33600000</v>
      </c>
      <c r="P191" s="34" t="s">
        <v>136</v>
      </c>
    </row>
    <row r="192" spans="1:30" ht="15.95" customHeight="1" x14ac:dyDescent="0.3">
      <c r="A192" s="138"/>
      <c r="B192" s="327"/>
      <c r="C192" s="481"/>
      <c r="D192" s="478"/>
      <c r="E192" s="476"/>
      <c r="F192" s="461"/>
      <c r="G192" s="518"/>
      <c r="H192" s="298" t="s">
        <v>390</v>
      </c>
      <c r="I192" s="40">
        <v>14000000</v>
      </c>
      <c r="J192" s="27" t="s">
        <v>136</v>
      </c>
      <c r="K192" s="41" t="s">
        <v>111</v>
      </c>
      <c r="L192" s="369">
        <v>1</v>
      </c>
      <c r="M192" s="369" t="s">
        <v>114</v>
      </c>
      <c r="N192" s="369" t="s">
        <v>126</v>
      </c>
      <c r="O192" s="40">
        <f>+I192*L192</f>
        <v>14000000</v>
      </c>
      <c r="P192" s="42" t="s">
        <v>136</v>
      </c>
    </row>
    <row r="193" spans="1:16" ht="15.95" customHeight="1" x14ac:dyDescent="0.3">
      <c r="A193" s="138"/>
      <c r="B193" s="327"/>
      <c r="C193" s="481"/>
      <c r="D193" s="478"/>
      <c r="E193" s="476"/>
      <c r="F193" s="461"/>
      <c r="G193" s="518"/>
      <c r="H193" s="298" t="s">
        <v>391</v>
      </c>
      <c r="I193" s="40">
        <v>14000000</v>
      </c>
      <c r="J193" s="27" t="s">
        <v>136</v>
      </c>
      <c r="K193" s="41" t="s">
        <v>111</v>
      </c>
      <c r="L193" s="369">
        <v>1</v>
      </c>
      <c r="M193" s="369" t="s">
        <v>114</v>
      </c>
      <c r="N193" s="369" t="s">
        <v>126</v>
      </c>
      <c r="O193" s="40">
        <f>+I193*L193</f>
        <v>14000000</v>
      </c>
      <c r="P193" s="42" t="s">
        <v>136</v>
      </c>
    </row>
    <row r="194" spans="1:16" ht="15.95" customHeight="1" x14ac:dyDescent="0.3">
      <c r="A194" s="138"/>
      <c r="B194" s="327"/>
      <c r="C194" s="481"/>
      <c r="D194" s="478"/>
      <c r="E194" s="476"/>
      <c r="F194" s="461"/>
      <c r="G194" s="518"/>
      <c r="H194" s="298" t="s">
        <v>392</v>
      </c>
      <c r="I194" s="40">
        <v>30000</v>
      </c>
      <c r="J194" s="27" t="s">
        <v>136</v>
      </c>
      <c r="K194" s="41" t="s">
        <v>111</v>
      </c>
      <c r="L194" s="369">
        <v>10</v>
      </c>
      <c r="M194" s="369" t="s">
        <v>114</v>
      </c>
      <c r="N194" s="369" t="s">
        <v>126</v>
      </c>
      <c r="O194" s="40">
        <f>+I194*L194</f>
        <v>300000</v>
      </c>
      <c r="P194" s="42" t="s">
        <v>136</v>
      </c>
    </row>
    <row r="195" spans="1:16" ht="15.95" customHeight="1" x14ac:dyDescent="0.3">
      <c r="A195" s="138"/>
      <c r="B195" s="327"/>
      <c r="C195" s="481"/>
      <c r="D195" s="478"/>
      <c r="E195" s="476"/>
      <c r="F195" s="461"/>
      <c r="G195" s="518"/>
      <c r="H195" s="559" t="s">
        <v>411</v>
      </c>
      <c r="I195" s="40">
        <v>300000</v>
      </c>
      <c r="J195" s="27" t="s">
        <v>136</v>
      </c>
      <c r="K195" s="41" t="s">
        <v>111</v>
      </c>
      <c r="L195" s="369">
        <v>1</v>
      </c>
      <c r="M195" s="369" t="s">
        <v>388</v>
      </c>
      <c r="N195" s="369" t="s">
        <v>126</v>
      </c>
      <c r="O195" s="40">
        <f>+I195*L195</f>
        <v>300000</v>
      </c>
      <c r="P195" s="42" t="s">
        <v>389</v>
      </c>
    </row>
    <row r="196" spans="1:16" ht="15.95" customHeight="1" x14ac:dyDescent="0.3">
      <c r="A196" s="138"/>
      <c r="B196" s="327"/>
      <c r="C196" s="481"/>
      <c r="D196" s="478"/>
      <c r="E196" s="476"/>
      <c r="F196" s="461"/>
      <c r="G196" s="518"/>
      <c r="H196" s="298" t="s">
        <v>256</v>
      </c>
      <c r="I196" s="40">
        <v>2500000</v>
      </c>
      <c r="J196" s="27" t="s">
        <v>136</v>
      </c>
      <c r="K196" s="41" t="s">
        <v>111</v>
      </c>
      <c r="L196" s="369">
        <v>2</v>
      </c>
      <c r="M196" s="369" t="s">
        <v>114</v>
      </c>
      <c r="N196" s="369" t="s">
        <v>126</v>
      </c>
      <c r="O196" s="40">
        <f>+I196*L196</f>
        <v>5000000</v>
      </c>
      <c r="P196" s="42" t="s">
        <v>136</v>
      </c>
    </row>
    <row r="197" spans="1:16" ht="15.95" customHeight="1" x14ac:dyDescent="0.3">
      <c r="A197" s="201"/>
      <c r="B197" s="202"/>
      <c r="C197" s="480" t="s">
        <v>108</v>
      </c>
      <c r="D197" s="473">
        <v>38750</v>
      </c>
      <c r="E197" s="471">
        <f>+O197/1000</f>
        <v>32200</v>
      </c>
      <c r="F197" s="466">
        <f>E197-D197</f>
        <v>-6550</v>
      </c>
      <c r="G197" s="517">
        <f>F197/D197*100</f>
        <v>-16.903225806451612</v>
      </c>
      <c r="H197" s="37"/>
      <c r="I197" s="46"/>
      <c r="J197" s="77"/>
      <c r="K197" s="45"/>
      <c r="L197" s="407" t="s">
        <v>149</v>
      </c>
      <c r="M197" s="407"/>
      <c r="N197" s="407"/>
      <c r="O197" s="46">
        <f>SUM(O198:O200)</f>
        <v>32200000</v>
      </c>
      <c r="P197" s="34" t="s">
        <v>136</v>
      </c>
    </row>
    <row r="198" spans="1:16" ht="15.95" customHeight="1" x14ac:dyDescent="0.3">
      <c r="A198" s="138"/>
      <c r="B198" s="327"/>
      <c r="C198" s="481"/>
      <c r="D198" s="478"/>
      <c r="E198" s="476"/>
      <c r="F198" s="466"/>
      <c r="G198" s="518"/>
      <c r="H198" s="557" t="s">
        <v>327</v>
      </c>
      <c r="I198" s="40">
        <v>70000</v>
      </c>
      <c r="J198" s="27" t="s">
        <v>136</v>
      </c>
      <c r="K198" s="41" t="s">
        <v>111</v>
      </c>
      <c r="L198" s="369">
        <v>360</v>
      </c>
      <c r="M198" s="369" t="s">
        <v>114</v>
      </c>
      <c r="N198" s="47" t="s">
        <v>126</v>
      </c>
      <c r="O198" s="40">
        <f>+I198*L198</f>
        <v>25200000</v>
      </c>
      <c r="P198" s="42" t="s">
        <v>136</v>
      </c>
    </row>
    <row r="199" spans="1:16" ht="15.95" customHeight="1" x14ac:dyDescent="0.3">
      <c r="A199" s="138"/>
      <c r="B199" s="327"/>
      <c r="C199" s="481"/>
      <c r="D199" s="478"/>
      <c r="E199" s="476"/>
      <c r="F199" s="466"/>
      <c r="G199" s="518"/>
      <c r="H199" s="557" t="s">
        <v>363</v>
      </c>
      <c r="I199" s="40">
        <v>2000000</v>
      </c>
      <c r="J199" s="27" t="s">
        <v>136</v>
      </c>
      <c r="K199" s="41" t="s">
        <v>111</v>
      </c>
      <c r="L199" s="369">
        <v>1</v>
      </c>
      <c r="M199" s="369" t="s">
        <v>114</v>
      </c>
      <c r="N199" s="47" t="s">
        <v>126</v>
      </c>
      <c r="O199" s="40">
        <f>+I199*L199</f>
        <v>2000000</v>
      </c>
      <c r="P199" s="42" t="s">
        <v>136</v>
      </c>
    </row>
    <row r="200" spans="1:16" ht="15.95" customHeight="1" x14ac:dyDescent="0.3">
      <c r="A200" s="138"/>
      <c r="B200" s="328"/>
      <c r="C200" s="482"/>
      <c r="D200" s="479"/>
      <c r="E200" s="477"/>
      <c r="F200" s="466"/>
      <c r="G200" s="519"/>
      <c r="H200" s="294" t="s">
        <v>427</v>
      </c>
      <c r="I200" s="61">
        <v>5000000</v>
      </c>
      <c r="J200" s="149" t="s">
        <v>136</v>
      </c>
      <c r="K200" s="62" t="s">
        <v>111</v>
      </c>
      <c r="L200" s="299">
        <v>1</v>
      </c>
      <c r="M200" s="299" t="s">
        <v>114</v>
      </c>
      <c r="N200" s="63" t="s">
        <v>126</v>
      </c>
      <c r="O200" s="61">
        <f>+I200*L200</f>
        <v>5000000</v>
      </c>
      <c r="P200" s="64" t="s">
        <v>136</v>
      </c>
    </row>
    <row r="201" spans="1:16" ht="20.100000000000001" customHeight="1" x14ac:dyDescent="0.3">
      <c r="A201" s="183" t="s">
        <v>407</v>
      </c>
      <c r="B201" s="29" t="s">
        <v>201</v>
      </c>
      <c r="C201" s="363" t="s">
        <v>156</v>
      </c>
      <c r="D201" s="338">
        <f>SUM(D202:D211)</f>
        <v>17264</v>
      </c>
      <c r="E201" s="338">
        <f>SUM(E202:E211)</f>
        <v>17864</v>
      </c>
      <c r="F201" s="338">
        <f>+E201-D201</f>
        <v>600</v>
      </c>
      <c r="G201" s="349">
        <f>+F201/D201*100</f>
        <v>3.4754402224281744</v>
      </c>
      <c r="H201" s="298"/>
      <c r="I201" s="40"/>
      <c r="K201" s="62"/>
      <c r="L201" s="299"/>
      <c r="M201" s="299"/>
      <c r="N201" s="63"/>
      <c r="O201" s="61">
        <f>SUM(O202,O209)</f>
        <v>17864000</v>
      </c>
      <c r="P201" s="64" t="s">
        <v>136</v>
      </c>
    </row>
    <row r="202" spans="1:16" ht="15.95" customHeight="1" x14ac:dyDescent="0.3">
      <c r="A202" s="138"/>
      <c r="B202" s="202"/>
      <c r="C202" s="490" t="s">
        <v>185</v>
      </c>
      <c r="D202" s="473">
        <v>13964</v>
      </c>
      <c r="E202" s="471">
        <f>+O202/1000</f>
        <v>14564</v>
      </c>
      <c r="F202" s="471">
        <f>+E202-D202</f>
        <v>600</v>
      </c>
      <c r="G202" s="517">
        <f>+F202/D202*100</f>
        <v>4.2967631051274706</v>
      </c>
      <c r="H202" s="147"/>
      <c r="I202" s="46"/>
      <c r="J202" s="77"/>
      <c r="K202" s="77"/>
      <c r="L202" s="407" t="s">
        <v>149</v>
      </c>
      <c r="M202" s="407"/>
      <c r="N202" s="407"/>
      <c r="O202" s="33">
        <f>SUM(O203:O208)</f>
        <v>14564000</v>
      </c>
      <c r="P202" s="34" t="s">
        <v>136</v>
      </c>
    </row>
    <row r="203" spans="1:16" ht="15.95" customHeight="1" x14ac:dyDescent="0.3">
      <c r="A203" s="138"/>
      <c r="B203" s="327"/>
      <c r="C203" s="491"/>
      <c r="D203" s="478"/>
      <c r="E203" s="476"/>
      <c r="F203" s="476"/>
      <c r="G203" s="518"/>
      <c r="H203" s="298" t="s">
        <v>326</v>
      </c>
      <c r="I203" s="40">
        <v>22000</v>
      </c>
      <c r="J203" s="27" t="s">
        <v>136</v>
      </c>
      <c r="K203" s="41" t="s">
        <v>111</v>
      </c>
      <c r="L203" s="369">
        <v>12</v>
      </c>
      <c r="M203" s="369" t="s">
        <v>119</v>
      </c>
      <c r="N203" s="47" t="s">
        <v>126</v>
      </c>
      <c r="O203" s="40">
        <f>SUM(I203*L203)</f>
        <v>264000</v>
      </c>
      <c r="P203" s="42" t="s">
        <v>136</v>
      </c>
    </row>
    <row r="204" spans="1:16" ht="15.95" customHeight="1" x14ac:dyDescent="0.3">
      <c r="A204" s="138"/>
      <c r="B204" s="327"/>
      <c r="C204" s="491"/>
      <c r="D204" s="478"/>
      <c r="E204" s="476"/>
      <c r="F204" s="476"/>
      <c r="G204" s="518"/>
      <c r="H204" s="298" t="s">
        <v>283</v>
      </c>
      <c r="I204" s="40">
        <v>400000</v>
      </c>
      <c r="J204" s="27" t="s">
        <v>136</v>
      </c>
      <c r="K204" s="41" t="s">
        <v>111</v>
      </c>
      <c r="L204" s="369">
        <v>12</v>
      </c>
      <c r="M204" s="369" t="s">
        <v>119</v>
      </c>
      <c r="N204" s="47" t="s">
        <v>126</v>
      </c>
      <c r="O204" s="40">
        <f>SUM(I204*L204)</f>
        <v>4800000</v>
      </c>
      <c r="P204" s="42" t="s">
        <v>136</v>
      </c>
    </row>
    <row r="205" spans="1:16" ht="15.95" customHeight="1" x14ac:dyDescent="0.3">
      <c r="A205" s="138"/>
      <c r="B205" s="327"/>
      <c r="C205" s="491"/>
      <c r="D205" s="478"/>
      <c r="E205" s="476"/>
      <c r="F205" s="476"/>
      <c r="G205" s="518"/>
      <c r="H205" s="298" t="s">
        <v>355</v>
      </c>
      <c r="I205" s="40">
        <v>300000</v>
      </c>
      <c r="J205" s="27" t="s">
        <v>136</v>
      </c>
      <c r="K205" s="41" t="s">
        <v>111</v>
      </c>
      <c r="L205" s="369">
        <v>12</v>
      </c>
      <c r="M205" s="369" t="s">
        <v>119</v>
      </c>
      <c r="N205" s="47" t="s">
        <v>126</v>
      </c>
      <c r="O205" s="40">
        <f>SUM(I205*L205)</f>
        <v>3600000</v>
      </c>
      <c r="P205" s="42" t="s">
        <v>136</v>
      </c>
    </row>
    <row r="206" spans="1:16" ht="15.95" customHeight="1" x14ac:dyDescent="0.3">
      <c r="A206" s="138"/>
      <c r="B206" s="327"/>
      <c r="C206" s="491"/>
      <c r="D206" s="478"/>
      <c r="E206" s="476"/>
      <c r="F206" s="476"/>
      <c r="G206" s="518"/>
      <c r="H206" s="298" t="s">
        <v>31</v>
      </c>
      <c r="I206" s="40">
        <v>440000</v>
      </c>
      <c r="J206" s="27" t="s">
        <v>136</v>
      </c>
      <c r="K206" s="41" t="s">
        <v>111</v>
      </c>
      <c r="L206" s="369">
        <v>12</v>
      </c>
      <c r="M206" s="369" t="s">
        <v>119</v>
      </c>
      <c r="N206" s="47" t="s">
        <v>126</v>
      </c>
      <c r="O206" s="40">
        <f>SUM(I206*L206)</f>
        <v>5280000</v>
      </c>
      <c r="P206" s="42" t="s">
        <v>136</v>
      </c>
    </row>
    <row r="207" spans="1:16" ht="15.95" customHeight="1" x14ac:dyDescent="0.3">
      <c r="A207" s="138"/>
      <c r="B207" s="327"/>
      <c r="C207" s="491"/>
      <c r="D207" s="478"/>
      <c r="E207" s="476"/>
      <c r="F207" s="476"/>
      <c r="G207" s="518"/>
      <c r="H207" s="298" t="s">
        <v>375</v>
      </c>
      <c r="I207" s="40">
        <v>35000</v>
      </c>
      <c r="J207" s="27" t="s">
        <v>136</v>
      </c>
      <c r="K207" s="41" t="s">
        <v>111</v>
      </c>
      <c r="L207" s="369">
        <v>12</v>
      </c>
      <c r="M207" s="369" t="s">
        <v>114</v>
      </c>
      <c r="N207" s="47" t="s">
        <v>126</v>
      </c>
      <c r="O207" s="40">
        <f>SUM(I207*L207)</f>
        <v>420000</v>
      </c>
      <c r="P207" s="42" t="s">
        <v>136</v>
      </c>
    </row>
    <row r="208" spans="1:16" ht="15.95" customHeight="1" x14ac:dyDescent="0.3">
      <c r="A208" s="138"/>
      <c r="B208" s="327"/>
      <c r="C208" s="491"/>
      <c r="D208" s="478"/>
      <c r="E208" s="476"/>
      <c r="F208" s="476"/>
      <c r="G208" s="518"/>
      <c r="H208" s="298" t="s">
        <v>268</v>
      </c>
      <c r="I208" s="40">
        <v>200000</v>
      </c>
      <c r="J208" s="27" t="s">
        <v>136</v>
      </c>
      <c r="K208" s="41" t="s">
        <v>111</v>
      </c>
      <c r="L208" s="369">
        <v>1</v>
      </c>
      <c r="M208" s="369" t="s">
        <v>114</v>
      </c>
      <c r="N208" s="47" t="s">
        <v>126</v>
      </c>
      <c r="O208" s="40">
        <f>I208*L208</f>
        <v>200000</v>
      </c>
      <c r="P208" s="42" t="s">
        <v>136</v>
      </c>
    </row>
    <row r="209" spans="1:16" ht="15.95" customHeight="1" x14ac:dyDescent="0.3">
      <c r="A209" s="138"/>
      <c r="B209" s="327"/>
      <c r="C209" s="490" t="s">
        <v>211</v>
      </c>
      <c r="D209" s="473">
        <v>3300</v>
      </c>
      <c r="E209" s="471">
        <f>+O209/1000</f>
        <v>3300</v>
      </c>
      <c r="F209" s="471">
        <f>+E209-D209</f>
        <v>0</v>
      </c>
      <c r="G209" s="517"/>
      <c r="H209" s="147"/>
      <c r="I209" s="46"/>
      <c r="J209" s="77"/>
      <c r="K209" s="45"/>
      <c r="L209" s="407" t="s">
        <v>149</v>
      </c>
      <c r="M209" s="407"/>
      <c r="N209" s="407"/>
      <c r="O209" s="33">
        <f>SUM(O210:O211)</f>
        <v>3300000</v>
      </c>
      <c r="P209" s="34" t="s">
        <v>136</v>
      </c>
    </row>
    <row r="210" spans="1:16" ht="15.95" customHeight="1" x14ac:dyDescent="0.3">
      <c r="A210" s="138"/>
      <c r="B210" s="327"/>
      <c r="C210" s="491"/>
      <c r="D210" s="474"/>
      <c r="E210" s="457"/>
      <c r="F210" s="457"/>
      <c r="G210" s="522"/>
      <c r="H210" s="150" t="s">
        <v>241</v>
      </c>
      <c r="I210" s="40">
        <v>150000</v>
      </c>
      <c r="J210" s="27" t="s">
        <v>136</v>
      </c>
      <c r="K210" s="41" t="s">
        <v>111</v>
      </c>
      <c r="L210" s="369">
        <v>12</v>
      </c>
      <c r="M210" s="369" t="s">
        <v>114</v>
      </c>
      <c r="N210" s="47"/>
      <c r="O210" s="40">
        <f>SUM(I210*L210)</f>
        <v>1800000</v>
      </c>
      <c r="P210" s="42" t="s">
        <v>136</v>
      </c>
    </row>
    <row r="211" spans="1:16" ht="15.95" customHeight="1" x14ac:dyDescent="0.3">
      <c r="A211" s="138"/>
      <c r="B211" s="327"/>
      <c r="C211" s="491"/>
      <c r="D211" s="474"/>
      <c r="E211" s="457"/>
      <c r="F211" s="457"/>
      <c r="G211" s="522"/>
      <c r="H211" s="298" t="s">
        <v>298</v>
      </c>
      <c r="I211" s="40">
        <v>1500000</v>
      </c>
      <c r="J211" s="27" t="s">
        <v>136</v>
      </c>
      <c r="K211" s="41" t="s">
        <v>111</v>
      </c>
      <c r="L211" s="369">
        <v>1</v>
      </c>
      <c r="M211" s="369" t="s">
        <v>114</v>
      </c>
      <c r="N211" s="47" t="s">
        <v>126</v>
      </c>
      <c r="O211" s="40">
        <f>SUM(I211*L211)</f>
        <v>1500000</v>
      </c>
      <c r="P211" s="42" t="s">
        <v>136</v>
      </c>
    </row>
    <row r="212" spans="1:16" ht="21.75" customHeight="1" x14ac:dyDescent="0.3">
      <c r="A212" s="203" t="s">
        <v>118</v>
      </c>
      <c r="B212" s="412" t="s">
        <v>155</v>
      </c>
      <c r="C212" s="413"/>
      <c r="D212" s="204">
        <f>SUM(D213:D298)</f>
        <v>1218359.9999600002</v>
      </c>
      <c r="E212" s="205">
        <f t="shared" ref="E212:E237" si="8">O212/1000</f>
        <v>1218965.8999600001</v>
      </c>
      <c r="F212" s="205">
        <f>+E212-D212</f>
        <v>605.89999999990687</v>
      </c>
      <c r="G212" s="206">
        <f t="shared" ref="G212:G234" si="9">+F212/D212*100</f>
        <v>4.9730785647903668E-2</v>
      </c>
      <c r="H212" s="180"/>
      <c r="I212" s="99"/>
      <c r="J212" s="53"/>
      <c r="K212" s="330"/>
      <c r="L212" s="330"/>
      <c r="M212" s="330"/>
      <c r="N212" s="330"/>
      <c r="O212" s="99">
        <f>SUM(O213:O298)</f>
        <v>1218965899.96</v>
      </c>
      <c r="P212" s="74" t="s">
        <v>136</v>
      </c>
    </row>
    <row r="213" spans="1:16" ht="17.45" customHeight="1" x14ac:dyDescent="0.3">
      <c r="A213" s="138"/>
      <c r="B213" s="335" t="s">
        <v>118</v>
      </c>
      <c r="C213" s="365" t="s">
        <v>205</v>
      </c>
      <c r="D213" s="207">
        <v>43000</v>
      </c>
      <c r="E213" s="354">
        <f t="shared" si="8"/>
        <v>43000</v>
      </c>
      <c r="F213" s="354">
        <f t="shared" ref="F213:F221" si="10">E213-D213</f>
        <v>0</v>
      </c>
      <c r="G213" s="355">
        <f t="shared" si="9"/>
        <v>0</v>
      </c>
      <c r="H213" s="208" t="s">
        <v>308</v>
      </c>
      <c r="I213" s="38">
        <v>10750000</v>
      </c>
      <c r="J213" s="209" t="s">
        <v>136</v>
      </c>
      <c r="K213" s="210" t="s">
        <v>111</v>
      </c>
      <c r="L213" s="211">
        <v>4</v>
      </c>
      <c r="M213" s="211" t="s">
        <v>114</v>
      </c>
      <c r="N213" s="212" t="s">
        <v>126</v>
      </c>
      <c r="O213" s="38">
        <f>I213*L213</f>
        <v>43000000</v>
      </c>
      <c r="P213" s="213" t="s">
        <v>136</v>
      </c>
    </row>
    <row r="214" spans="1:16" ht="17.45" customHeight="1" x14ac:dyDescent="0.3">
      <c r="A214" s="138"/>
      <c r="B214" s="335"/>
      <c r="C214" s="214" t="s">
        <v>20</v>
      </c>
      <c r="D214" s="207">
        <v>40000</v>
      </c>
      <c r="E214" s="354">
        <f t="shared" si="8"/>
        <v>40000</v>
      </c>
      <c r="F214" s="354">
        <f t="shared" si="10"/>
        <v>0</v>
      </c>
      <c r="G214" s="355">
        <f t="shared" si="9"/>
        <v>0</v>
      </c>
      <c r="H214" s="208" t="s">
        <v>308</v>
      </c>
      <c r="I214" s="28">
        <v>10000000</v>
      </c>
      <c r="J214" s="247" t="s">
        <v>136</v>
      </c>
      <c r="K214" s="248" t="s">
        <v>111</v>
      </c>
      <c r="L214" s="249">
        <v>4</v>
      </c>
      <c r="M214" s="249" t="s">
        <v>114</v>
      </c>
      <c r="N214" s="250" t="s">
        <v>126</v>
      </c>
      <c r="O214" s="28">
        <f t="shared" ref="O214:O270" si="11">I214*L214</f>
        <v>40000000</v>
      </c>
      <c r="P214" s="215" t="s">
        <v>136</v>
      </c>
    </row>
    <row r="215" spans="1:16" ht="17.45" customHeight="1" x14ac:dyDescent="0.3">
      <c r="A215" s="138"/>
      <c r="B215" s="335"/>
      <c r="C215" s="365" t="s">
        <v>287</v>
      </c>
      <c r="D215" s="360">
        <v>40000</v>
      </c>
      <c r="E215" s="354">
        <f t="shared" si="8"/>
        <v>40000</v>
      </c>
      <c r="F215" s="354">
        <f t="shared" si="10"/>
        <v>0</v>
      </c>
      <c r="G215" s="355">
        <f t="shared" si="9"/>
        <v>0</v>
      </c>
      <c r="H215" s="208" t="s">
        <v>308</v>
      </c>
      <c r="I215" s="28">
        <v>10000000</v>
      </c>
      <c r="J215" s="247" t="s">
        <v>136</v>
      </c>
      <c r="K215" s="248" t="s">
        <v>111</v>
      </c>
      <c r="L215" s="249">
        <v>4</v>
      </c>
      <c r="M215" s="249" t="s">
        <v>114</v>
      </c>
      <c r="N215" s="250" t="s">
        <v>126</v>
      </c>
      <c r="O215" s="28">
        <f t="shared" si="11"/>
        <v>40000000</v>
      </c>
      <c r="P215" s="215" t="s">
        <v>136</v>
      </c>
    </row>
    <row r="216" spans="1:16" ht="17.45" customHeight="1" x14ac:dyDescent="0.3">
      <c r="A216" s="138"/>
      <c r="B216" s="327"/>
      <c r="C216" s="365" t="s">
        <v>286</v>
      </c>
      <c r="D216" s="207">
        <v>40000</v>
      </c>
      <c r="E216" s="354">
        <f t="shared" si="8"/>
        <v>40000</v>
      </c>
      <c r="F216" s="354">
        <f t="shared" si="10"/>
        <v>0</v>
      </c>
      <c r="G216" s="355">
        <f t="shared" si="9"/>
        <v>0</v>
      </c>
      <c r="H216" s="208" t="s">
        <v>308</v>
      </c>
      <c r="I216" s="28">
        <v>10000000</v>
      </c>
      <c r="J216" s="247" t="s">
        <v>136</v>
      </c>
      <c r="K216" s="248" t="s">
        <v>111</v>
      </c>
      <c r="L216" s="249">
        <v>4</v>
      </c>
      <c r="M216" s="249" t="s">
        <v>114</v>
      </c>
      <c r="N216" s="250" t="s">
        <v>126</v>
      </c>
      <c r="O216" s="28">
        <f t="shared" si="11"/>
        <v>40000000</v>
      </c>
      <c r="P216" s="215" t="s">
        <v>136</v>
      </c>
    </row>
    <row r="217" spans="1:16" ht="17.45" customHeight="1" x14ac:dyDescent="0.3">
      <c r="A217" s="183"/>
      <c r="B217" s="335"/>
      <c r="C217" s="343" t="s">
        <v>207</v>
      </c>
      <c r="D217" s="346">
        <v>40000</v>
      </c>
      <c r="E217" s="339">
        <f t="shared" si="8"/>
        <v>40000</v>
      </c>
      <c r="F217" s="339">
        <f t="shared" si="10"/>
        <v>0</v>
      </c>
      <c r="G217" s="350">
        <f t="shared" si="9"/>
        <v>0</v>
      </c>
      <c r="H217" s="208" t="s">
        <v>308</v>
      </c>
      <c r="I217" s="28">
        <v>10000000</v>
      </c>
      <c r="J217" s="247" t="s">
        <v>136</v>
      </c>
      <c r="K217" s="248" t="s">
        <v>111</v>
      </c>
      <c r="L217" s="249">
        <v>4</v>
      </c>
      <c r="M217" s="249" t="s">
        <v>114</v>
      </c>
      <c r="N217" s="250" t="s">
        <v>126</v>
      </c>
      <c r="O217" s="28">
        <f t="shared" si="11"/>
        <v>40000000</v>
      </c>
      <c r="P217" s="215" t="s">
        <v>136</v>
      </c>
    </row>
    <row r="218" spans="1:16" ht="17.45" customHeight="1" x14ac:dyDescent="0.3">
      <c r="A218" s="18"/>
      <c r="B218" s="335"/>
      <c r="C218" s="343" t="s">
        <v>252</v>
      </c>
      <c r="D218" s="185">
        <v>36000</v>
      </c>
      <c r="E218" s="339">
        <f t="shared" si="8"/>
        <v>36000</v>
      </c>
      <c r="F218" s="339">
        <f t="shared" si="10"/>
        <v>0</v>
      </c>
      <c r="G218" s="350">
        <f t="shared" si="9"/>
        <v>0</v>
      </c>
      <c r="H218" s="208" t="s">
        <v>308</v>
      </c>
      <c r="I218" s="28">
        <v>9000000</v>
      </c>
      <c r="J218" s="247" t="s">
        <v>136</v>
      </c>
      <c r="K218" s="248" t="s">
        <v>111</v>
      </c>
      <c r="L218" s="249">
        <v>4</v>
      </c>
      <c r="M218" s="249" t="s">
        <v>114</v>
      </c>
      <c r="N218" s="250" t="s">
        <v>126</v>
      </c>
      <c r="O218" s="28">
        <f t="shared" si="11"/>
        <v>36000000</v>
      </c>
      <c r="P218" s="215" t="s">
        <v>136</v>
      </c>
    </row>
    <row r="219" spans="1:16" ht="17.45" customHeight="1" x14ac:dyDescent="0.3">
      <c r="A219" s="183"/>
      <c r="B219" s="335"/>
      <c r="C219" s="365" t="s">
        <v>232</v>
      </c>
      <c r="D219" s="207">
        <v>45000</v>
      </c>
      <c r="E219" s="354">
        <f t="shared" si="8"/>
        <v>45000</v>
      </c>
      <c r="F219" s="354">
        <f t="shared" si="10"/>
        <v>0</v>
      </c>
      <c r="G219" s="355">
        <f t="shared" si="9"/>
        <v>0</v>
      </c>
      <c r="H219" s="208" t="s">
        <v>308</v>
      </c>
      <c r="I219" s="28">
        <v>11250000</v>
      </c>
      <c r="J219" s="247" t="s">
        <v>136</v>
      </c>
      <c r="K219" s="248" t="s">
        <v>111</v>
      </c>
      <c r="L219" s="249">
        <v>4</v>
      </c>
      <c r="M219" s="249" t="s">
        <v>114</v>
      </c>
      <c r="N219" s="250" t="s">
        <v>126</v>
      </c>
      <c r="O219" s="28">
        <f t="shared" si="11"/>
        <v>45000000</v>
      </c>
      <c r="P219" s="215" t="s">
        <v>136</v>
      </c>
    </row>
    <row r="220" spans="1:16" ht="17.45" customHeight="1" x14ac:dyDescent="0.3">
      <c r="A220" s="183"/>
      <c r="B220" s="335"/>
      <c r="C220" s="343" t="s">
        <v>224</v>
      </c>
      <c r="D220" s="185">
        <v>40000</v>
      </c>
      <c r="E220" s="339">
        <f t="shared" si="8"/>
        <v>40000</v>
      </c>
      <c r="F220" s="339">
        <f t="shared" si="10"/>
        <v>0</v>
      </c>
      <c r="G220" s="350">
        <f t="shared" si="9"/>
        <v>0</v>
      </c>
      <c r="H220" s="217" t="s">
        <v>308</v>
      </c>
      <c r="I220" s="28">
        <v>10000000</v>
      </c>
      <c r="J220" s="247" t="s">
        <v>136</v>
      </c>
      <c r="K220" s="248" t="s">
        <v>111</v>
      </c>
      <c r="L220" s="249">
        <v>4</v>
      </c>
      <c r="M220" s="249" t="s">
        <v>114</v>
      </c>
      <c r="N220" s="250" t="s">
        <v>126</v>
      </c>
      <c r="O220" s="28">
        <f t="shared" si="11"/>
        <v>40000000</v>
      </c>
      <c r="P220" s="215" t="s">
        <v>136</v>
      </c>
    </row>
    <row r="221" spans="1:16" ht="18" customHeight="1" x14ac:dyDescent="0.3">
      <c r="A221" s="138"/>
      <c r="B221" s="327"/>
      <c r="C221" s="365" t="s">
        <v>53</v>
      </c>
      <c r="D221" s="207">
        <v>40000</v>
      </c>
      <c r="E221" s="354">
        <f t="shared" si="8"/>
        <v>40000</v>
      </c>
      <c r="F221" s="354">
        <f t="shared" si="10"/>
        <v>0</v>
      </c>
      <c r="G221" s="355">
        <f t="shared" si="9"/>
        <v>0</v>
      </c>
      <c r="H221" s="208" t="s">
        <v>308</v>
      </c>
      <c r="I221" s="28">
        <v>10000000</v>
      </c>
      <c r="J221" s="247" t="s">
        <v>136</v>
      </c>
      <c r="K221" s="248" t="s">
        <v>111</v>
      </c>
      <c r="L221" s="249">
        <v>4</v>
      </c>
      <c r="M221" s="249" t="s">
        <v>114</v>
      </c>
      <c r="N221" s="250" t="s">
        <v>126</v>
      </c>
      <c r="O221" s="28">
        <f t="shared" si="11"/>
        <v>40000000</v>
      </c>
      <c r="P221" s="215" t="s">
        <v>136</v>
      </c>
    </row>
    <row r="222" spans="1:16" ht="17.45" customHeight="1" x14ac:dyDescent="0.3">
      <c r="A222" s="138"/>
      <c r="B222" s="327"/>
      <c r="C222" s="214" t="s">
        <v>27</v>
      </c>
      <c r="D222" s="360">
        <v>390000</v>
      </c>
      <c r="E222" s="354">
        <f t="shared" si="8"/>
        <v>390000</v>
      </c>
      <c r="F222" s="354">
        <f>+E222-D222</f>
        <v>0</v>
      </c>
      <c r="G222" s="355">
        <f t="shared" si="9"/>
        <v>0</v>
      </c>
      <c r="H222" s="208" t="s">
        <v>386</v>
      </c>
      <c r="I222" s="28">
        <v>32500000</v>
      </c>
      <c r="J222" s="247" t="s">
        <v>136</v>
      </c>
      <c r="K222" s="248" t="s">
        <v>111</v>
      </c>
      <c r="L222" s="249">
        <v>12</v>
      </c>
      <c r="M222" s="249" t="s">
        <v>114</v>
      </c>
      <c r="N222" s="250" t="s">
        <v>126</v>
      </c>
      <c r="O222" s="28">
        <f t="shared" si="11"/>
        <v>390000000</v>
      </c>
      <c r="P222" s="215" t="s">
        <v>136</v>
      </c>
    </row>
    <row r="223" spans="1:16" ht="17.45" customHeight="1" x14ac:dyDescent="0.3">
      <c r="A223" s="138"/>
      <c r="B223" s="327"/>
      <c r="C223" s="365" t="s">
        <v>176</v>
      </c>
      <c r="D223" s="207">
        <v>40000</v>
      </c>
      <c r="E223" s="354">
        <f t="shared" si="8"/>
        <v>40000</v>
      </c>
      <c r="F223" s="354">
        <f>E223-D223</f>
        <v>0</v>
      </c>
      <c r="G223" s="355">
        <f t="shared" si="9"/>
        <v>0</v>
      </c>
      <c r="H223" s="208" t="s">
        <v>308</v>
      </c>
      <c r="I223" s="28">
        <v>10000000</v>
      </c>
      <c r="J223" s="247" t="s">
        <v>136</v>
      </c>
      <c r="K223" s="248" t="s">
        <v>111</v>
      </c>
      <c r="L223" s="249">
        <v>4</v>
      </c>
      <c r="M223" s="249" t="s">
        <v>114</v>
      </c>
      <c r="N223" s="250" t="s">
        <v>126</v>
      </c>
      <c r="O223" s="28">
        <f t="shared" si="11"/>
        <v>40000000</v>
      </c>
      <c r="P223" s="215" t="s">
        <v>136</v>
      </c>
    </row>
    <row r="224" spans="1:16" ht="17.45" customHeight="1" x14ac:dyDescent="0.3">
      <c r="A224" s="183"/>
      <c r="B224" s="335"/>
      <c r="C224" s="290" t="s">
        <v>85</v>
      </c>
      <c r="D224" s="346">
        <v>18000</v>
      </c>
      <c r="E224" s="339">
        <f t="shared" si="8"/>
        <v>18000</v>
      </c>
      <c r="F224" s="339">
        <f>+E224-D224</f>
        <v>0</v>
      </c>
      <c r="G224" s="350">
        <f t="shared" si="9"/>
        <v>0</v>
      </c>
      <c r="H224" s="208" t="s">
        <v>308</v>
      </c>
      <c r="I224" s="28">
        <v>4500000</v>
      </c>
      <c r="J224" s="247" t="s">
        <v>136</v>
      </c>
      <c r="K224" s="248" t="s">
        <v>111</v>
      </c>
      <c r="L224" s="249">
        <v>4</v>
      </c>
      <c r="M224" s="249" t="s">
        <v>114</v>
      </c>
      <c r="N224" s="250" t="s">
        <v>126</v>
      </c>
      <c r="O224" s="28">
        <f t="shared" si="11"/>
        <v>18000000</v>
      </c>
      <c r="P224" s="215" t="s">
        <v>136</v>
      </c>
    </row>
    <row r="225" spans="1:28" ht="17.45" customHeight="1" x14ac:dyDescent="0.3">
      <c r="A225" s="138"/>
      <c r="B225" s="327"/>
      <c r="C225" s="214" t="s">
        <v>77</v>
      </c>
      <c r="D225" s="360">
        <v>28000</v>
      </c>
      <c r="E225" s="354">
        <f t="shared" si="8"/>
        <v>28000</v>
      </c>
      <c r="F225" s="354">
        <f>E225-D225</f>
        <v>0</v>
      </c>
      <c r="G225" s="355">
        <f t="shared" si="9"/>
        <v>0</v>
      </c>
      <c r="H225" s="208" t="s">
        <v>308</v>
      </c>
      <c r="I225" s="28">
        <v>7000000</v>
      </c>
      <c r="J225" s="247" t="s">
        <v>136</v>
      </c>
      <c r="K225" s="248" t="s">
        <v>111</v>
      </c>
      <c r="L225" s="249">
        <v>4</v>
      </c>
      <c r="M225" s="249" t="s">
        <v>114</v>
      </c>
      <c r="N225" s="250" t="s">
        <v>126</v>
      </c>
      <c r="O225" s="28">
        <f t="shared" si="11"/>
        <v>28000000</v>
      </c>
      <c r="P225" s="215" t="s">
        <v>136</v>
      </c>
    </row>
    <row r="226" spans="1:28" ht="17.45" customHeight="1" x14ac:dyDescent="0.3">
      <c r="A226" s="138"/>
      <c r="B226" s="327"/>
      <c r="C226" s="214" t="s">
        <v>76</v>
      </c>
      <c r="D226" s="360">
        <v>2000</v>
      </c>
      <c r="E226" s="354">
        <f t="shared" si="8"/>
        <v>2000</v>
      </c>
      <c r="F226" s="354">
        <f>E226-D226</f>
        <v>0</v>
      </c>
      <c r="G226" s="355">
        <f t="shared" si="9"/>
        <v>0</v>
      </c>
      <c r="H226" s="208" t="s">
        <v>308</v>
      </c>
      <c r="I226" s="28">
        <v>500000</v>
      </c>
      <c r="J226" s="247" t="s">
        <v>136</v>
      </c>
      <c r="K226" s="248" t="s">
        <v>111</v>
      </c>
      <c r="L226" s="249">
        <v>4</v>
      </c>
      <c r="M226" s="249" t="s">
        <v>114</v>
      </c>
      <c r="N226" s="250" t="s">
        <v>126</v>
      </c>
      <c r="O226" s="28">
        <f t="shared" si="11"/>
        <v>2000000</v>
      </c>
      <c r="P226" s="215" t="s">
        <v>136</v>
      </c>
    </row>
    <row r="227" spans="1:28" ht="17.45" customHeight="1" x14ac:dyDescent="0.3">
      <c r="A227" s="138"/>
      <c r="B227" s="327"/>
      <c r="C227" s="365" t="s">
        <v>225</v>
      </c>
      <c r="D227" s="360">
        <v>20000</v>
      </c>
      <c r="E227" s="354">
        <f t="shared" si="8"/>
        <v>20000</v>
      </c>
      <c r="F227" s="354">
        <f t="shared" ref="F227:F256" si="12">+E227-D227</f>
        <v>0</v>
      </c>
      <c r="G227" s="355">
        <f t="shared" si="9"/>
        <v>0</v>
      </c>
      <c r="H227" s="217" t="s">
        <v>308</v>
      </c>
      <c r="I227" s="28">
        <v>5000000</v>
      </c>
      <c r="J227" s="247" t="s">
        <v>136</v>
      </c>
      <c r="K227" s="248" t="s">
        <v>111</v>
      </c>
      <c r="L227" s="249">
        <v>4</v>
      </c>
      <c r="M227" s="249" t="s">
        <v>114</v>
      </c>
      <c r="N227" s="250" t="s">
        <v>126</v>
      </c>
      <c r="O227" s="28">
        <f t="shared" si="11"/>
        <v>20000000</v>
      </c>
      <c r="P227" s="215" t="s">
        <v>136</v>
      </c>
    </row>
    <row r="228" spans="1:28" ht="17.45" customHeight="1" x14ac:dyDescent="0.3">
      <c r="A228" s="138"/>
      <c r="B228" s="327"/>
      <c r="C228" s="361" t="s">
        <v>101</v>
      </c>
      <c r="D228" s="337">
        <v>2520</v>
      </c>
      <c r="E228" s="354">
        <f t="shared" si="8"/>
        <v>2520</v>
      </c>
      <c r="F228" s="354">
        <f t="shared" si="12"/>
        <v>0</v>
      </c>
      <c r="G228" s="355">
        <f t="shared" si="9"/>
        <v>0</v>
      </c>
      <c r="H228" s="217" t="s">
        <v>308</v>
      </c>
      <c r="I228" s="28">
        <v>2520000</v>
      </c>
      <c r="J228" s="247" t="s">
        <v>136</v>
      </c>
      <c r="K228" s="248" t="s">
        <v>111</v>
      </c>
      <c r="L228" s="249">
        <v>1</v>
      </c>
      <c r="M228" s="249" t="s">
        <v>114</v>
      </c>
      <c r="N228" s="250" t="s">
        <v>126</v>
      </c>
      <c r="O228" s="28">
        <f>I228*L228</f>
        <v>2520000</v>
      </c>
      <c r="P228" s="215" t="s">
        <v>136</v>
      </c>
    </row>
    <row r="229" spans="1:28" ht="17.45" customHeight="1" x14ac:dyDescent="0.3">
      <c r="A229" s="138"/>
      <c r="B229" s="327"/>
      <c r="C229" s="361" t="s">
        <v>102</v>
      </c>
      <c r="D229" s="337">
        <v>2880</v>
      </c>
      <c r="E229" s="354">
        <f t="shared" si="8"/>
        <v>2880</v>
      </c>
      <c r="F229" s="354">
        <f t="shared" si="12"/>
        <v>0</v>
      </c>
      <c r="G229" s="355">
        <f t="shared" si="9"/>
        <v>0</v>
      </c>
      <c r="H229" s="217" t="s">
        <v>308</v>
      </c>
      <c r="I229" s="28">
        <v>2880000</v>
      </c>
      <c r="J229" s="247" t="s">
        <v>136</v>
      </c>
      <c r="K229" s="248" t="s">
        <v>111</v>
      </c>
      <c r="L229" s="249">
        <v>1</v>
      </c>
      <c r="M229" s="249" t="s">
        <v>114</v>
      </c>
      <c r="N229" s="250" t="s">
        <v>126</v>
      </c>
      <c r="O229" s="28">
        <f>I229*L229</f>
        <v>2880000</v>
      </c>
      <c r="P229" s="215" t="s">
        <v>136</v>
      </c>
    </row>
    <row r="230" spans="1:28" ht="17.45" customHeight="1" x14ac:dyDescent="0.3">
      <c r="A230" s="138"/>
      <c r="B230" s="327"/>
      <c r="C230" s="361" t="s">
        <v>99</v>
      </c>
      <c r="D230" s="337">
        <v>2880</v>
      </c>
      <c r="E230" s="354">
        <f t="shared" si="8"/>
        <v>2880</v>
      </c>
      <c r="F230" s="354">
        <f t="shared" si="12"/>
        <v>0</v>
      </c>
      <c r="G230" s="355">
        <f t="shared" si="9"/>
        <v>0</v>
      </c>
      <c r="H230" s="217" t="s">
        <v>308</v>
      </c>
      <c r="I230" s="28">
        <v>2880000</v>
      </c>
      <c r="J230" s="247" t="s">
        <v>136</v>
      </c>
      <c r="K230" s="248" t="s">
        <v>111</v>
      </c>
      <c r="L230" s="249">
        <v>1</v>
      </c>
      <c r="M230" s="249" t="s">
        <v>114</v>
      </c>
      <c r="N230" s="250" t="s">
        <v>126</v>
      </c>
      <c r="O230" s="28">
        <f>I230*L230</f>
        <v>2880000</v>
      </c>
      <c r="P230" s="215" t="s">
        <v>136</v>
      </c>
    </row>
    <row r="231" spans="1:28" ht="17.45" customHeight="1" x14ac:dyDescent="0.3">
      <c r="A231" s="138"/>
      <c r="B231" s="327"/>
      <c r="C231" s="361" t="s">
        <v>100</v>
      </c>
      <c r="D231" s="337">
        <v>2520</v>
      </c>
      <c r="E231" s="354">
        <f t="shared" si="8"/>
        <v>2520</v>
      </c>
      <c r="F231" s="354">
        <f t="shared" si="12"/>
        <v>0</v>
      </c>
      <c r="G231" s="355">
        <f t="shared" si="9"/>
        <v>0</v>
      </c>
      <c r="H231" s="217" t="s">
        <v>308</v>
      </c>
      <c r="I231" s="28">
        <v>2520000</v>
      </c>
      <c r="J231" s="247" t="s">
        <v>136</v>
      </c>
      <c r="K231" s="248" t="s">
        <v>111</v>
      </c>
      <c r="L231" s="249">
        <v>1</v>
      </c>
      <c r="M231" s="249" t="s">
        <v>114</v>
      </c>
      <c r="N231" s="250" t="s">
        <v>126</v>
      </c>
      <c r="O231" s="28">
        <f>I231*L231</f>
        <v>2520000</v>
      </c>
      <c r="P231" s="215" t="s">
        <v>136</v>
      </c>
    </row>
    <row r="232" spans="1:28" ht="17.45" customHeight="1" x14ac:dyDescent="0.3">
      <c r="A232" s="138"/>
      <c r="B232" s="327"/>
      <c r="C232" s="214" t="s">
        <v>103</v>
      </c>
      <c r="D232" s="354">
        <v>2520</v>
      </c>
      <c r="E232" s="354">
        <f t="shared" si="8"/>
        <v>2520</v>
      </c>
      <c r="F232" s="354">
        <f t="shared" si="12"/>
        <v>0</v>
      </c>
      <c r="G232" s="355">
        <f t="shared" si="9"/>
        <v>0</v>
      </c>
      <c r="H232" s="252" t="s">
        <v>308</v>
      </c>
      <c r="I232" s="44">
        <v>2520000</v>
      </c>
      <c r="J232" s="223" t="s">
        <v>136</v>
      </c>
      <c r="K232" s="224" t="s">
        <v>111</v>
      </c>
      <c r="L232" s="225">
        <v>1</v>
      </c>
      <c r="M232" s="225" t="s">
        <v>114</v>
      </c>
      <c r="N232" s="226" t="s">
        <v>126</v>
      </c>
      <c r="O232" s="44">
        <f>I232*L232</f>
        <v>2520000</v>
      </c>
      <c r="P232" s="216" t="s">
        <v>136</v>
      </c>
    </row>
    <row r="233" spans="1:28" ht="17.45" customHeight="1" x14ac:dyDescent="0.3">
      <c r="A233" s="183" t="s">
        <v>408</v>
      </c>
      <c r="B233" s="335" t="s">
        <v>408</v>
      </c>
      <c r="C233" s="342" t="s">
        <v>259</v>
      </c>
      <c r="D233" s="345">
        <v>3600</v>
      </c>
      <c r="E233" s="339">
        <f t="shared" si="8"/>
        <v>3600</v>
      </c>
      <c r="F233" s="339">
        <f t="shared" si="12"/>
        <v>0</v>
      </c>
      <c r="G233" s="350">
        <f t="shared" si="9"/>
        <v>0</v>
      </c>
      <c r="H233" s="208" t="s">
        <v>308</v>
      </c>
      <c r="I233" s="28">
        <v>3600000</v>
      </c>
      <c r="J233" s="247" t="s">
        <v>136</v>
      </c>
      <c r="K233" s="248" t="s">
        <v>111</v>
      </c>
      <c r="L233" s="249">
        <v>1</v>
      </c>
      <c r="M233" s="249" t="s">
        <v>114</v>
      </c>
      <c r="N233" s="250" t="s">
        <v>126</v>
      </c>
      <c r="O233" s="28">
        <f t="shared" si="11"/>
        <v>3600000</v>
      </c>
      <c r="P233" s="215" t="s">
        <v>136</v>
      </c>
    </row>
    <row r="234" spans="1:28" ht="17.45" customHeight="1" x14ac:dyDescent="0.3">
      <c r="A234" s="138"/>
      <c r="B234" s="327"/>
      <c r="C234" s="341" t="s">
        <v>237</v>
      </c>
      <c r="D234" s="344">
        <v>3600</v>
      </c>
      <c r="E234" s="354">
        <f t="shared" si="8"/>
        <v>3600</v>
      </c>
      <c r="F234" s="354">
        <f t="shared" si="12"/>
        <v>0</v>
      </c>
      <c r="G234" s="355">
        <f t="shared" si="9"/>
        <v>0</v>
      </c>
      <c r="H234" s="208" t="s">
        <v>386</v>
      </c>
      <c r="I234" s="28">
        <v>3600000</v>
      </c>
      <c r="J234" s="247" t="s">
        <v>136</v>
      </c>
      <c r="K234" s="248" t="s">
        <v>111</v>
      </c>
      <c r="L234" s="249">
        <v>1</v>
      </c>
      <c r="M234" s="249" t="s">
        <v>114</v>
      </c>
      <c r="N234" s="250" t="s">
        <v>126</v>
      </c>
      <c r="O234" s="28">
        <f t="shared" si="11"/>
        <v>3600000</v>
      </c>
      <c r="P234" s="215" t="s">
        <v>136</v>
      </c>
    </row>
    <row r="235" spans="1:28" ht="17.45" customHeight="1" x14ac:dyDescent="0.3">
      <c r="A235" s="138"/>
      <c r="B235" s="327"/>
      <c r="C235" s="365" t="s">
        <v>216</v>
      </c>
      <c r="D235" s="360">
        <v>3960</v>
      </c>
      <c r="E235" s="354">
        <f t="shared" si="8"/>
        <v>3960</v>
      </c>
      <c r="F235" s="354">
        <f t="shared" si="12"/>
        <v>0</v>
      </c>
      <c r="G235" s="355">
        <f>F235/D235*100</f>
        <v>0</v>
      </c>
      <c r="H235" s="208" t="s">
        <v>308</v>
      </c>
      <c r="I235" s="28">
        <v>3960000</v>
      </c>
      <c r="J235" s="247" t="s">
        <v>136</v>
      </c>
      <c r="K235" s="248" t="s">
        <v>111</v>
      </c>
      <c r="L235" s="249">
        <v>1</v>
      </c>
      <c r="M235" s="249" t="s">
        <v>114</v>
      </c>
      <c r="N235" s="250" t="s">
        <v>126</v>
      </c>
      <c r="O235" s="28">
        <f t="shared" si="11"/>
        <v>3960000</v>
      </c>
      <c r="P235" s="215" t="s">
        <v>136</v>
      </c>
    </row>
    <row r="236" spans="1:28" ht="17.45" customHeight="1" x14ac:dyDescent="0.3">
      <c r="A236" s="183"/>
      <c r="B236" s="335"/>
      <c r="C236" s="342" t="s">
        <v>266</v>
      </c>
      <c r="D236" s="345">
        <v>3240</v>
      </c>
      <c r="E236" s="339">
        <f t="shared" si="8"/>
        <v>3240</v>
      </c>
      <c r="F236" s="339">
        <f t="shared" si="12"/>
        <v>0</v>
      </c>
      <c r="G236" s="350">
        <f>F236/D236*100</f>
        <v>0</v>
      </c>
      <c r="H236" s="208" t="s">
        <v>308</v>
      </c>
      <c r="I236" s="28">
        <v>3240000</v>
      </c>
      <c r="J236" s="247" t="s">
        <v>136</v>
      </c>
      <c r="K236" s="248" t="s">
        <v>111</v>
      </c>
      <c r="L236" s="249">
        <v>1</v>
      </c>
      <c r="M236" s="249" t="s">
        <v>114</v>
      </c>
      <c r="N236" s="250" t="s">
        <v>126</v>
      </c>
      <c r="O236" s="28">
        <f t="shared" si="11"/>
        <v>3240000</v>
      </c>
      <c r="P236" s="215" t="s">
        <v>136</v>
      </c>
    </row>
    <row r="237" spans="1:28" ht="17.45" customHeight="1" x14ac:dyDescent="0.3">
      <c r="A237" s="138"/>
      <c r="B237" s="327"/>
      <c r="C237" s="341" t="s">
        <v>219</v>
      </c>
      <c r="D237" s="344">
        <v>3600</v>
      </c>
      <c r="E237" s="354">
        <f t="shared" si="8"/>
        <v>3600</v>
      </c>
      <c r="F237" s="354">
        <f t="shared" si="12"/>
        <v>0</v>
      </c>
      <c r="G237" s="355">
        <f>F237/D237*100</f>
        <v>0</v>
      </c>
      <c r="H237" s="208" t="s">
        <v>386</v>
      </c>
      <c r="I237" s="28">
        <v>3600000</v>
      </c>
      <c r="J237" s="247" t="s">
        <v>136</v>
      </c>
      <c r="K237" s="248" t="s">
        <v>111</v>
      </c>
      <c r="L237" s="249">
        <v>1</v>
      </c>
      <c r="M237" s="249" t="s">
        <v>114</v>
      </c>
      <c r="N237" s="250" t="s">
        <v>126</v>
      </c>
      <c r="O237" s="28">
        <f t="shared" si="11"/>
        <v>3600000</v>
      </c>
      <c r="P237" s="215" t="s">
        <v>136</v>
      </c>
    </row>
    <row r="238" spans="1:28" ht="17.45" customHeight="1" x14ac:dyDescent="0.3">
      <c r="A238" s="201"/>
      <c r="B238" s="202"/>
      <c r="C238" s="214" t="s">
        <v>18</v>
      </c>
      <c r="D238" s="344">
        <v>2160</v>
      </c>
      <c r="E238" s="354">
        <f t="shared" ref="E238:E245" si="13">O238/1000</f>
        <v>2160</v>
      </c>
      <c r="F238" s="354">
        <f t="shared" si="12"/>
        <v>0</v>
      </c>
      <c r="G238" s="355">
        <f>F238/D238*100</f>
        <v>0</v>
      </c>
      <c r="H238" s="208" t="s">
        <v>308</v>
      </c>
      <c r="I238" s="28">
        <v>2160000</v>
      </c>
      <c r="J238" s="247" t="s">
        <v>136</v>
      </c>
      <c r="K238" s="248" t="s">
        <v>111</v>
      </c>
      <c r="L238" s="249">
        <v>1</v>
      </c>
      <c r="M238" s="249" t="s">
        <v>114</v>
      </c>
      <c r="N238" s="250" t="s">
        <v>126</v>
      </c>
      <c r="O238" s="28">
        <f t="shared" si="11"/>
        <v>2160000</v>
      </c>
      <c r="P238" s="215" t="s">
        <v>136</v>
      </c>
      <c r="Q238" s="88" t="s">
        <v>284</v>
      </c>
      <c r="R238" s="88" t="s">
        <v>284</v>
      </c>
      <c r="S238" s="88" t="s">
        <v>284</v>
      </c>
      <c r="T238" s="88" t="s">
        <v>284</v>
      </c>
      <c r="U238" s="88" t="s">
        <v>284</v>
      </c>
      <c r="V238" s="88" t="s">
        <v>284</v>
      </c>
      <c r="W238" s="88" t="s">
        <v>284</v>
      </c>
      <c r="X238" s="88" t="s">
        <v>284</v>
      </c>
      <c r="Y238" s="88" t="s">
        <v>284</v>
      </c>
      <c r="Z238" s="88" t="s">
        <v>284</v>
      </c>
      <c r="AA238" s="88" t="s">
        <v>284</v>
      </c>
      <c r="AB238" s="88"/>
    </row>
    <row r="239" spans="1:28" ht="17.45" customHeight="1" x14ac:dyDescent="0.3">
      <c r="A239" s="138"/>
      <c r="B239" s="327"/>
      <c r="C239" s="342" t="s">
        <v>258</v>
      </c>
      <c r="D239" s="344">
        <v>2520</v>
      </c>
      <c r="E239" s="339">
        <f t="shared" si="13"/>
        <v>2520</v>
      </c>
      <c r="F239" s="339">
        <f t="shared" si="12"/>
        <v>0</v>
      </c>
      <c r="G239" s="350">
        <f>+F239/D239*100</f>
        <v>0</v>
      </c>
      <c r="H239" s="208" t="s">
        <v>308</v>
      </c>
      <c r="I239" s="28">
        <v>2520000</v>
      </c>
      <c r="J239" s="247" t="s">
        <v>136</v>
      </c>
      <c r="K239" s="248" t="s">
        <v>111</v>
      </c>
      <c r="L239" s="249">
        <v>1</v>
      </c>
      <c r="M239" s="249" t="s">
        <v>114</v>
      </c>
      <c r="N239" s="250" t="s">
        <v>126</v>
      </c>
      <c r="O239" s="28">
        <f t="shared" si="11"/>
        <v>2520000</v>
      </c>
      <c r="P239" s="215" t="s">
        <v>136</v>
      </c>
    </row>
    <row r="240" spans="1:28" ht="17.45" customHeight="1" x14ac:dyDescent="0.3">
      <c r="A240" s="138"/>
      <c r="B240" s="327"/>
      <c r="C240" s="361" t="s">
        <v>19</v>
      </c>
      <c r="D240" s="344">
        <v>3240</v>
      </c>
      <c r="E240" s="354">
        <f t="shared" si="13"/>
        <v>3240</v>
      </c>
      <c r="F240" s="354">
        <f t="shared" si="12"/>
        <v>0</v>
      </c>
      <c r="G240" s="350">
        <f>+F240/D240*100</f>
        <v>0</v>
      </c>
      <c r="H240" s="208" t="s">
        <v>386</v>
      </c>
      <c r="I240" s="28">
        <v>3240000</v>
      </c>
      <c r="J240" s="247" t="s">
        <v>136</v>
      </c>
      <c r="K240" s="248" t="s">
        <v>111</v>
      </c>
      <c r="L240" s="249">
        <v>1</v>
      </c>
      <c r="M240" s="249" t="s">
        <v>114</v>
      </c>
      <c r="N240" s="250" t="s">
        <v>126</v>
      </c>
      <c r="O240" s="28">
        <f t="shared" si="11"/>
        <v>3240000</v>
      </c>
      <c r="P240" s="215" t="s">
        <v>136</v>
      </c>
    </row>
    <row r="241" spans="1:16" ht="17.45" customHeight="1" x14ac:dyDescent="0.3">
      <c r="A241" s="138"/>
      <c r="B241" s="327"/>
      <c r="C241" s="341" t="s">
        <v>174</v>
      </c>
      <c r="D241" s="344">
        <v>3960</v>
      </c>
      <c r="E241" s="354">
        <f t="shared" si="13"/>
        <v>3960</v>
      </c>
      <c r="F241" s="354">
        <f t="shared" si="12"/>
        <v>0</v>
      </c>
      <c r="G241" s="350">
        <f>+F241/D241*100</f>
        <v>0</v>
      </c>
      <c r="H241" s="208" t="s">
        <v>308</v>
      </c>
      <c r="I241" s="28">
        <v>3960000</v>
      </c>
      <c r="J241" s="247" t="s">
        <v>136</v>
      </c>
      <c r="K241" s="248" t="s">
        <v>111</v>
      </c>
      <c r="L241" s="249">
        <v>1</v>
      </c>
      <c r="M241" s="249" t="s">
        <v>114</v>
      </c>
      <c r="N241" s="250" t="s">
        <v>126</v>
      </c>
      <c r="O241" s="28">
        <f t="shared" si="11"/>
        <v>3960000</v>
      </c>
      <c r="P241" s="215" t="s">
        <v>136</v>
      </c>
    </row>
    <row r="242" spans="1:16" ht="17.45" customHeight="1" x14ac:dyDescent="0.3">
      <c r="A242" s="138"/>
      <c r="B242" s="327"/>
      <c r="C242" s="341" t="s">
        <v>202</v>
      </c>
      <c r="D242" s="344">
        <v>3600</v>
      </c>
      <c r="E242" s="354">
        <f t="shared" si="13"/>
        <v>3600</v>
      </c>
      <c r="F242" s="354">
        <f t="shared" si="12"/>
        <v>0</v>
      </c>
      <c r="G242" s="350">
        <f>+F242/D242*100</f>
        <v>0</v>
      </c>
      <c r="H242" s="208" t="s">
        <v>308</v>
      </c>
      <c r="I242" s="28">
        <v>3600000</v>
      </c>
      <c r="J242" s="247" t="s">
        <v>136</v>
      </c>
      <c r="K242" s="248" t="s">
        <v>111</v>
      </c>
      <c r="L242" s="249">
        <v>1</v>
      </c>
      <c r="M242" s="249" t="s">
        <v>114</v>
      </c>
      <c r="N242" s="250" t="s">
        <v>126</v>
      </c>
      <c r="O242" s="28">
        <f t="shared" si="11"/>
        <v>3600000</v>
      </c>
      <c r="P242" s="215" t="s">
        <v>136</v>
      </c>
    </row>
    <row r="243" spans="1:16" ht="17.45" customHeight="1" x14ac:dyDescent="0.3">
      <c r="A243" s="138"/>
      <c r="B243" s="327"/>
      <c r="C243" s="341" t="s">
        <v>243</v>
      </c>
      <c r="D243" s="344">
        <v>3240</v>
      </c>
      <c r="E243" s="354">
        <f t="shared" si="13"/>
        <v>3240</v>
      </c>
      <c r="F243" s="354">
        <f t="shared" si="12"/>
        <v>0</v>
      </c>
      <c r="G243" s="355">
        <f>F243/D243*100</f>
        <v>0</v>
      </c>
      <c r="H243" s="208" t="s">
        <v>308</v>
      </c>
      <c r="I243" s="28">
        <v>3240000</v>
      </c>
      <c r="J243" s="247" t="s">
        <v>136</v>
      </c>
      <c r="K243" s="248" t="s">
        <v>111</v>
      </c>
      <c r="L243" s="249">
        <v>1</v>
      </c>
      <c r="M243" s="249" t="s">
        <v>114</v>
      </c>
      <c r="N243" s="250" t="s">
        <v>126</v>
      </c>
      <c r="O243" s="28">
        <f t="shared" si="11"/>
        <v>3240000</v>
      </c>
      <c r="P243" s="215" t="s">
        <v>136</v>
      </c>
    </row>
    <row r="244" spans="1:16" ht="17.45" customHeight="1" x14ac:dyDescent="0.3">
      <c r="A244" s="138"/>
      <c r="B244" s="327"/>
      <c r="C244" s="365" t="s">
        <v>255</v>
      </c>
      <c r="D244" s="344">
        <v>3600</v>
      </c>
      <c r="E244" s="354">
        <f t="shared" si="13"/>
        <v>3600</v>
      </c>
      <c r="F244" s="354">
        <f t="shared" si="12"/>
        <v>0</v>
      </c>
      <c r="G244" s="355">
        <f>F244/D244*100</f>
        <v>0</v>
      </c>
      <c r="H244" s="217" t="s">
        <v>308</v>
      </c>
      <c r="I244" s="28">
        <v>3600000</v>
      </c>
      <c r="J244" s="247" t="s">
        <v>136</v>
      </c>
      <c r="K244" s="248" t="s">
        <v>111</v>
      </c>
      <c r="L244" s="249">
        <v>1</v>
      </c>
      <c r="M244" s="249" t="s">
        <v>114</v>
      </c>
      <c r="N244" s="250" t="s">
        <v>126</v>
      </c>
      <c r="O244" s="28">
        <f t="shared" si="11"/>
        <v>3600000</v>
      </c>
      <c r="P244" s="215" t="s">
        <v>136</v>
      </c>
    </row>
    <row r="245" spans="1:16" ht="17.45" customHeight="1" x14ac:dyDescent="0.3">
      <c r="A245" s="138"/>
      <c r="B245" s="327"/>
      <c r="C245" s="290" t="s">
        <v>15</v>
      </c>
      <c r="D245" s="344">
        <v>3960</v>
      </c>
      <c r="E245" s="354">
        <f t="shared" si="13"/>
        <v>3960</v>
      </c>
      <c r="F245" s="354">
        <f t="shared" si="12"/>
        <v>0</v>
      </c>
      <c r="G245" s="355">
        <f>F245/D245*100</f>
        <v>0</v>
      </c>
      <c r="H245" s="208" t="s">
        <v>308</v>
      </c>
      <c r="I245" s="28">
        <v>3960000</v>
      </c>
      <c r="J245" s="247" t="s">
        <v>136</v>
      </c>
      <c r="K245" s="248" t="s">
        <v>111</v>
      </c>
      <c r="L245" s="249">
        <v>1</v>
      </c>
      <c r="M245" s="249" t="s">
        <v>114</v>
      </c>
      <c r="N245" s="250" t="s">
        <v>126</v>
      </c>
      <c r="O245" s="28">
        <f t="shared" si="11"/>
        <v>3960000</v>
      </c>
      <c r="P245" s="215" t="s">
        <v>136</v>
      </c>
    </row>
    <row r="246" spans="1:16" ht="17.45" customHeight="1" x14ac:dyDescent="0.3">
      <c r="A246" s="183"/>
      <c r="B246" s="335"/>
      <c r="C246" s="365" t="s">
        <v>303</v>
      </c>
      <c r="D246" s="360">
        <v>2400</v>
      </c>
      <c r="E246" s="354">
        <f t="shared" ref="E246:E252" si="14">O246/1000</f>
        <v>2400</v>
      </c>
      <c r="F246" s="354">
        <f t="shared" si="12"/>
        <v>0</v>
      </c>
      <c r="G246" s="355">
        <f t="shared" ref="G246:G261" si="15">+F246/D246*100</f>
        <v>0</v>
      </c>
      <c r="H246" s="208" t="s">
        <v>308</v>
      </c>
      <c r="I246" s="28">
        <v>2400000</v>
      </c>
      <c r="J246" s="247" t="s">
        <v>136</v>
      </c>
      <c r="K246" s="248" t="s">
        <v>111</v>
      </c>
      <c r="L246" s="249">
        <v>1</v>
      </c>
      <c r="M246" s="249" t="s">
        <v>114</v>
      </c>
      <c r="N246" s="250" t="s">
        <v>126</v>
      </c>
      <c r="O246" s="28">
        <f t="shared" si="11"/>
        <v>2400000</v>
      </c>
      <c r="P246" s="215" t="s">
        <v>136</v>
      </c>
    </row>
    <row r="247" spans="1:16" ht="17.45" customHeight="1" x14ac:dyDescent="0.3">
      <c r="A247" s="183"/>
      <c r="B247" s="335"/>
      <c r="C247" s="218" t="s">
        <v>44</v>
      </c>
      <c r="D247" s="339">
        <v>89859.999960000016</v>
      </c>
      <c r="E247" s="339">
        <f t="shared" si="14"/>
        <v>89859.999960000016</v>
      </c>
      <c r="F247" s="339">
        <f t="shared" si="12"/>
        <v>0</v>
      </c>
      <c r="G247" s="350">
        <f t="shared" si="15"/>
        <v>0</v>
      </c>
      <c r="H247" s="208" t="s">
        <v>308</v>
      </c>
      <c r="I247" s="28">
        <v>7488333.3300000001</v>
      </c>
      <c r="J247" s="247" t="s">
        <v>136</v>
      </c>
      <c r="K247" s="248" t="s">
        <v>111</v>
      </c>
      <c r="L247" s="249">
        <v>12</v>
      </c>
      <c r="M247" s="249" t="s">
        <v>114</v>
      </c>
      <c r="N247" s="250" t="s">
        <v>126</v>
      </c>
      <c r="O247" s="28">
        <f t="shared" si="11"/>
        <v>89859999.960000008</v>
      </c>
      <c r="P247" s="215" t="s">
        <v>136</v>
      </c>
    </row>
    <row r="248" spans="1:16" ht="17.45" customHeight="1" x14ac:dyDescent="0.3">
      <c r="A248" s="138"/>
      <c r="B248" s="327"/>
      <c r="C248" s="214" t="s">
        <v>387</v>
      </c>
      <c r="D248" s="360">
        <v>3000</v>
      </c>
      <c r="E248" s="354">
        <f t="shared" si="14"/>
        <v>3000</v>
      </c>
      <c r="F248" s="354">
        <f t="shared" si="12"/>
        <v>0</v>
      </c>
      <c r="G248" s="355">
        <f t="shared" si="15"/>
        <v>0</v>
      </c>
      <c r="H248" s="208" t="s">
        <v>308</v>
      </c>
      <c r="I248" s="28">
        <v>3000000</v>
      </c>
      <c r="J248" s="247" t="s">
        <v>136</v>
      </c>
      <c r="K248" s="248" t="s">
        <v>111</v>
      </c>
      <c r="L248" s="249">
        <v>1</v>
      </c>
      <c r="M248" s="249" t="s">
        <v>114</v>
      </c>
      <c r="N248" s="250" t="s">
        <v>126</v>
      </c>
      <c r="O248" s="28">
        <f t="shared" si="11"/>
        <v>3000000</v>
      </c>
      <c r="P248" s="215" t="s">
        <v>136</v>
      </c>
    </row>
    <row r="249" spans="1:16" ht="17.45" customHeight="1" x14ac:dyDescent="0.3">
      <c r="A249" s="138"/>
      <c r="B249" s="327"/>
      <c r="C249" s="343" t="s">
        <v>213</v>
      </c>
      <c r="D249" s="346">
        <v>3600</v>
      </c>
      <c r="E249" s="339">
        <f t="shared" si="14"/>
        <v>3600</v>
      </c>
      <c r="F249" s="339">
        <f t="shared" si="12"/>
        <v>0</v>
      </c>
      <c r="G249" s="350">
        <f t="shared" si="15"/>
        <v>0</v>
      </c>
      <c r="H249" s="208" t="s">
        <v>308</v>
      </c>
      <c r="I249" s="28">
        <v>3600000</v>
      </c>
      <c r="J249" s="247" t="s">
        <v>136</v>
      </c>
      <c r="K249" s="248" t="s">
        <v>111</v>
      </c>
      <c r="L249" s="249">
        <v>1</v>
      </c>
      <c r="M249" s="249" t="s">
        <v>114</v>
      </c>
      <c r="N249" s="250" t="s">
        <v>126</v>
      </c>
      <c r="O249" s="28">
        <f t="shared" si="11"/>
        <v>3600000</v>
      </c>
      <c r="P249" s="215" t="s">
        <v>136</v>
      </c>
    </row>
    <row r="250" spans="1:16" ht="17.45" customHeight="1" x14ac:dyDescent="0.3">
      <c r="A250" s="138"/>
      <c r="B250" s="327"/>
      <c r="C250" s="214" t="s">
        <v>376</v>
      </c>
      <c r="D250" s="360">
        <v>3000</v>
      </c>
      <c r="E250" s="354">
        <f t="shared" si="14"/>
        <v>3000</v>
      </c>
      <c r="F250" s="354">
        <f t="shared" si="12"/>
        <v>0</v>
      </c>
      <c r="G250" s="355">
        <f t="shared" si="15"/>
        <v>0</v>
      </c>
      <c r="H250" s="208" t="s">
        <v>308</v>
      </c>
      <c r="I250" s="28">
        <v>3000000</v>
      </c>
      <c r="J250" s="247" t="s">
        <v>136</v>
      </c>
      <c r="K250" s="248" t="s">
        <v>111</v>
      </c>
      <c r="L250" s="249">
        <v>1</v>
      </c>
      <c r="M250" s="249" t="s">
        <v>114</v>
      </c>
      <c r="N250" s="250" t="s">
        <v>126</v>
      </c>
      <c r="O250" s="28">
        <f t="shared" si="11"/>
        <v>3000000</v>
      </c>
      <c r="P250" s="215" t="s">
        <v>136</v>
      </c>
    </row>
    <row r="251" spans="1:16" ht="17.45" customHeight="1" x14ac:dyDescent="0.3">
      <c r="A251" s="138"/>
      <c r="B251" s="327"/>
      <c r="C251" s="214" t="s">
        <v>7</v>
      </c>
      <c r="D251" s="360">
        <v>6000</v>
      </c>
      <c r="E251" s="354">
        <f t="shared" si="14"/>
        <v>6000</v>
      </c>
      <c r="F251" s="354">
        <f t="shared" si="12"/>
        <v>0</v>
      </c>
      <c r="G251" s="355">
        <f t="shared" si="15"/>
        <v>0</v>
      </c>
      <c r="H251" s="208" t="s">
        <v>386</v>
      </c>
      <c r="I251" s="28">
        <v>6000000</v>
      </c>
      <c r="J251" s="247" t="s">
        <v>136</v>
      </c>
      <c r="K251" s="248" t="s">
        <v>111</v>
      </c>
      <c r="L251" s="249">
        <v>1</v>
      </c>
      <c r="M251" s="249" t="s">
        <v>114</v>
      </c>
      <c r="N251" s="250" t="s">
        <v>126</v>
      </c>
      <c r="O251" s="28">
        <f t="shared" si="11"/>
        <v>6000000</v>
      </c>
      <c r="P251" s="215" t="s">
        <v>136</v>
      </c>
    </row>
    <row r="252" spans="1:16" ht="17.45" customHeight="1" x14ac:dyDescent="0.3">
      <c r="A252" s="183"/>
      <c r="B252" s="335"/>
      <c r="C252" s="343" t="s">
        <v>206</v>
      </c>
      <c r="D252" s="346">
        <v>2700</v>
      </c>
      <c r="E252" s="339">
        <f t="shared" si="14"/>
        <v>2700</v>
      </c>
      <c r="F252" s="339">
        <f t="shared" si="12"/>
        <v>0</v>
      </c>
      <c r="G252" s="350">
        <f t="shared" si="15"/>
        <v>0</v>
      </c>
      <c r="H252" s="208" t="s">
        <v>308</v>
      </c>
      <c r="I252" s="28">
        <v>2700000</v>
      </c>
      <c r="J252" s="247" t="s">
        <v>136</v>
      </c>
      <c r="K252" s="248" t="s">
        <v>111</v>
      </c>
      <c r="L252" s="249">
        <v>1</v>
      </c>
      <c r="M252" s="249" t="s">
        <v>114</v>
      </c>
      <c r="N252" s="250" t="s">
        <v>126</v>
      </c>
      <c r="O252" s="28">
        <f t="shared" si="11"/>
        <v>2700000</v>
      </c>
      <c r="P252" s="215" t="s">
        <v>136</v>
      </c>
    </row>
    <row r="253" spans="1:16" ht="17.45" customHeight="1" x14ac:dyDescent="0.3">
      <c r="A253" s="183"/>
      <c r="B253" s="335"/>
      <c r="C253" s="365" t="s">
        <v>189</v>
      </c>
      <c r="D253" s="360">
        <v>2400</v>
      </c>
      <c r="E253" s="354">
        <f t="shared" ref="E253:E267" si="16">O253/1000</f>
        <v>2400</v>
      </c>
      <c r="F253" s="354">
        <f t="shared" si="12"/>
        <v>0</v>
      </c>
      <c r="G253" s="355">
        <f t="shared" si="15"/>
        <v>0</v>
      </c>
      <c r="H253" s="208" t="s">
        <v>308</v>
      </c>
      <c r="I253" s="28">
        <v>2400000</v>
      </c>
      <c r="J253" s="247" t="s">
        <v>136</v>
      </c>
      <c r="K253" s="248" t="s">
        <v>111</v>
      </c>
      <c r="L253" s="249">
        <v>1</v>
      </c>
      <c r="M253" s="249" t="s">
        <v>114</v>
      </c>
      <c r="N253" s="250" t="s">
        <v>126</v>
      </c>
      <c r="O253" s="28">
        <f t="shared" si="11"/>
        <v>2400000</v>
      </c>
      <c r="P253" s="215" t="s">
        <v>136</v>
      </c>
    </row>
    <row r="254" spans="1:16" ht="17.45" customHeight="1" x14ac:dyDescent="0.3">
      <c r="A254" s="138"/>
      <c r="B254" s="327"/>
      <c r="C254" s="341" t="s">
        <v>299</v>
      </c>
      <c r="D254" s="344">
        <v>6000</v>
      </c>
      <c r="E254" s="354">
        <f>O254/1000</f>
        <v>6000</v>
      </c>
      <c r="F254" s="354">
        <f t="shared" si="12"/>
        <v>0</v>
      </c>
      <c r="G254" s="355">
        <f t="shared" si="15"/>
        <v>0</v>
      </c>
      <c r="H254" s="208" t="s">
        <v>308</v>
      </c>
      <c r="I254" s="28">
        <v>6000000</v>
      </c>
      <c r="J254" s="247" t="s">
        <v>136</v>
      </c>
      <c r="K254" s="248" t="s">
        <v>111</v>
      </c>
      <c r="L254" s="249">
        <v>1</v>
      </c>
      <c r="M254" s="249" t="s">
        <v>114</v>
      </c>
      <c r="N254" s="250" t="s">
        <v>126</v>
      </c>
      <c r="O254" s="28">
        <f>I254*L254</f>
        <v>6000000</v>
      </c>
      <c r="P254" s="215" t="s">
        <v>136</v>
      </c>
    </row>
    <row r="255" spans="1:16" ht="17.45" customHeight="1" x14ac:dyDescent="0.3">
      <c r="A255" s="183"/>
      <c r="B255" s="335"/>
      <c r="C255" s="361" t="s">
        <v>83</v>
      </c>
      <c r="D255" s="344">
        <v>3600</v>
      </c>
      <c r="E255" s="354">
        <f>O255/1000</f>
        <v>3600</v>
      </c>
      <c r="F255" s="354">
        <f t="shared" si="12"/>
        <v>0</v>
      </c>
      <c r="G255" s="355">
        <f t="shared" si="15"/>
        <v>0</v>
      </c>
      <c r="H255" s="208" t="s">
        <v>386</v>
      </c>
      <c r="I255" s="28">
        <v>300000</v>
      </c>
      <c r="J255" s="247" t="s">
        <v>136</v>
      </c>
      <c r="K255" s="248" t="s">
        <v>111</v>
      </c>
      <c r="L255" s="249">
        <v>12</v>
      </c>
      <c r="M255" s="249" t="s">
        <v>114</v>
      </c>
      <c r="N255" s="250" t="s">
        <v>126</v>
      </c>
      <c r="O255" s="28">
        <f>I255*L255</f>
        <v>3600000</v>
      </c>
      <c r="P255" s="215" t="s">
        <v>136</v>
      </c>
    </row>
    <row r="256" spans="1:16" ht="17.45" customHeight="1" x14ac:dyDescent="0.3">
      <c r="A256" s="138"/>
      <c r="B256" s="327"/>
      <c r="C256" s="361" t="s">
        <v>71</v>
      </c>
      <c r="D256" s="344">
        <v>720</v>
      </c>
      <c r="E256" s="354">
        <f t="shared" si="16"/>
        <v>720</v>
      </c>
      <c r="F256" s="354">
        <f t="shared" si="12"/>
        <v>0</v>
      </c>
      <c r="G256" s="355">
        <f t="shared" si="15"/>
        <v>0</v>
      </c>
      <c r="H256" s="208" t="s">
        <v>308</v>
      </c>
      <c r="I256" s="28">
        <v>720000</v>
      </c>
      <c r="J256" s="247" t="s">
        <v>136</v>
      </c>
      <c r="K256" s="248" t="s">
        <v>111</v>
      </c>
      <c r="L256" s="249">
        <v>1</v>
      </c>
      <c r="M256" s="249" t="s">
        <v>114</v>
      </c>
      <c r="N256" s="250" t="s">
        <v>126</v>
      </c>
      <c r="O256" s="28">
        <f t="shared" si="11"/>
        <v>720000</v>
      </c>
      <c r="P256" s="215" t="s">
        <v>136</v>
      </c>
    </row>
    <row r="257" spans="1:16" ht="17.45" customHeight="1" x14ac:dyDescent="0.3">
      <c r="A257" s="138"/>
      <c r="B257" s="327"/>
      <c r="C257" s="214" t="s">
        <v>269</v>
      </c>
      <c r="D257" s="360">
        <v>1440</v>
      </c>
      <c r="E257" s="354">
        <f t="shared" si="16"/>
        <v>1440</v>
      </c>
      <c r="F257" s="354">
        <f t="shared" ref="F257:F286" si="17">+E257-D257</f>
        <v>0</v>
      </c>
      <c r="G257" s="355">
        <f t="shared" si="15"/>
        <v>0</v>
      </c>
      <c r="H257" s="208" t="s">
        <v>308</v>
      </c>
      <c r="I257" s="28">
        <v>1440000</v>
      </c>
      <c r="J257" s="247" t="s">
        <v>136</v>
      </c>
      <c r="K257" s="248" t="s">
        <v>111</v>
      </c>
      <c r="L257" s="249">
        <v>1</v>
      </c>
      <c r="M257" s="249" t="s">
        <v>114</v>
      </c>
      <c r="N257" s="250" t="s">
        <v>126</v>
      </c>
      <c r="O257" s="28">
        <f t="shared" si="11"/>
        <v>1440000</v>
      </c>
      <c r="P257" s="215" t="s">
        <v>136</v>
      </c>
    </row>
    <row r="258" spans="1:16" ht="17.45" customHeight="1" x14ac:dyDescent="0.3">
      <c r="A258" s="183"/>
      <c r="B258" s="335"/>
      <c r="C258" s="214" t="s">
        <v>92</v>
      </c>
      <c r="D258" s="360">
        <v>3240</v>
      </c>
      <c r="E258" s="354">
        <f t="shared" si="16"/>
        <v>3240</v>
      </c>
      <c r="F258" s="354">
        <f t="shared" si="17"/>
        <v>0</v>
      </c>
      <c r="G258" s="350">
        <f t="shared" si="15"/>
        <v>0</v>
      </c>
      <c r="H258" s="208" t="s">
        <v>308</v>
      </c>
      <c r="I258" s="28">
        <v>3240000</v>
      </c>
      <c r="J258" s="247" t="s">
        <v>136</v>
      </c>
      <c r="K258" s="248" t="s">
        <v>111</v>
      </c>
      <c r="L258" s="249">
        <v>1</v>
      </c>
      <c r="M258" s="249" t="s">
        <v>114</v>
      </c>
      <c r="N258" s="250" t="s">
        <v>126</v>
      </c>
      <c r="O258" s="28">
        <f t="shared" si="11"/>
        <v>3240000</v>
      </c>
      <c r="P258" s="215" t="s">
        <v>136</v>
      </c>
    </row>
    <row r="259" spans="1:16" ht="17.45" customHeight="1" x14ac:dyDescent="0.3">
      <c r="A259" s="138"/>
      <c r="B259" s="327"/>
      <c r="C259" s="214" t="s">
        <v>34</v>
      </c>
      <c r="D259" s="360">
        <v>3400</v>
      </c>
      <c r="E259" s="354">
        <f t="shared" si="16"/>
        <v>3400</v>
      </c>
      <c r="F259" s="354">
        <f t="shared" si="17"/>
        <v>0</v>
      </c>
      <c r="G259" s="350">
        <f t="shared" si="15"/>
        <v>0</v>
      </c>
      <c r="H259" s="208" t="s">
        <v>308</v>
      </c>
      <c r="I259" s="28">
        <v>850000</v>
      </c>
      <c r="J259" s="247" t="s">
        <v>136</v>
      </c>
      <c r="K259" s="248" t="s">
        <v>111</v>
      </c>
      <c r="L259" s="249">
        <v>4</v>
      </c>
      <c r="M259" s="249" t="s">
        <v>114</v>
      </c>
      <c r="N259" s="250" t="s">
        <v>126</v>
      </c>
      <c r="O259" s="28">
        <f t="shared" si="11"/>
        <v>3400000</v>
      </c>
      <c r="P259" s="215" t="s">
        <v>136</v>
      </c>
    </row>
    <row r="260" spans="1:16" ht="17.45" customHeight="1" x14ac:dyDescent="0.3">
      <c r="A260" s="138"/>
      <c r="B260" s="327"/>
      <c r="C260" s="219" t="s">
        <v>32</v>
      </c>
      <c r="D260" s="360">
        <v>1800</v>
      </c>
      <c r="E260" s="354">
        <f t="shared" si="16"/>
        <v>1800</v>
      </c>
      <c r="F260" s="354">
        <f t="shared" si="17"/>
        <v>0</v>
      </c>
      <c r="G260" s="350">
        <f t="shared" si="15"/>
        <v>0</v>
      </c>
      <c r="H260" s="217" t="s">
        <v>386</v>
      </c>
      <c r="I260" s="40">
        <v>1800000</v>
      </c>
      <c r="J260" s="247" t="s">
        <v>136</v>
      </c>
      <c r="K260" s="248" t="s">
        <v>111</v>
      </c>
      <c r="L260" s="249">
        <v>1</v>
      </c>
      <c r="M260" s="249" t="s">
        <v>114</v>
      </c>
      <c r="N260" s="250" t="s">
        <v>126</v>
      </c>
      <c r="O260" s="28">
        <f t="shared" si="11"/>
        <v>1800000</v>
      </c>
      <c r="P260" s="215" t="s">
        <v>136</v>
      </c>
    </row>
    <row r="261" spans="1:16" ht="17.45" customHeight="1" x14ac:dyDescent="0.3">
      <c r="A261" s="138"/>
      <c r="B261" s="327"/>
      <c r="C261" s="219" t="s">
        <v>62</v>
      </c>
      <c r="D261" s="360">
        <v>1320</v>
      </c>
      <c r="E261" s="354">
        <f t="shared" si="16"/>
        <v>1320</v>
      </c>
      <c r="F261" s="354">
        <f t="shared" si="17"/>
        <v>0</v>
      </c>
      <c r="G261" s="350">
        <f t="shared" si="15"/>
        <v>0</v>
      </c>
      <c r="H261" s="222" t="s">
        <v>308</v>
      </c>
      <c r="I261" s="61">
        <v>1320000</v>
      </c>
      <c r="J261" s="223" t="s">
        <v>136</v>
      </c>
      <c r="K261" s="224" t="s">
        <v>111</v>
      </c>
      <c r="L261" s="225">
        <v>1</v>
      </c>
      <c r="M261" s="225" t="s">
        <v>114</v>
      </c>
      <c r="N261" s="226" t="s">
        <v>126</v>
      </c>
      <c r="O261" s="44">
        <f t="shared" si="11"/>
        <v>1320000</v>
      </c>
      <c r="P261" s="216" t="s">
        <v>136</v>
      </c>
    </row>
    <row r="262" spans="1:16" ht="17.45" customHeight="1" x14ac:dyDescent="0.3">
      <c r="A262" s="183" t="s">
        <v>408</v>
      </c>
      <c r="B262" s="335" t="s">
        <v>408</v>
      </c>
      <c r="C262" s="343" t="s">
        <v>302</v>
      </c>
      <c r="D262" s="346">
        <v>540</v>
      </c>
      <c r="E262" s="339">
        <f t="shared" si="16"/>
        <v>540</v>
      </c>
      <c r="F262" s="339">
        <f t="shared" si="17"/>
        <v>0</v>
      </c>
      <c r="G262" s="350">
        <f>F262/D262*100</f>
        <v>0</v>
      </c>
      <c r="H262" s="208" t="s">
        <v>386</v>
      </c>
      <c r="I262" s="40">
        <v>540000</v>
      </c>
      <c r="J262" s="247" t="s">
        <v>136</v>
      </c>
      <c r="K262" s="248" t="s">
        <v>111</v>
      </c>
      <c r="L262" s="249">
        <v>1</v>
      </c>
      <c r="M262" s="249" t="s">
        <v>114</v>
      </c>
      <c r="N262" s="250" t="s">
        <v>126</v>
      </c>
      <c r="O262" s="28">
        <f t="shared" si="11"/>
        <v>540000</v>
      </c>
      <c r="P262" s="215" t="s">
        <v>136</v>
      </c>
    </row>
    <row r="263" spans="1:16" ht="17.45" customHeight="1" x14ac:dyDescent="0.3">
      <c r="A263" s="138"/>
      <c r="B263" s="327"/>
      <c r="C263" s="365" t="s">
        <v>193</v>
      </c>
      <c r="D263" s="360">
        <v>540</v>
      </c>
      <c r="E263" s="354">
        <f t="shared" si="16"/>
        <v>540</v>
      </c>
      <c r="F263" s="354">
        <f t="shared" si="17"/>
        <v>0</v>
      </c>
      <c r="G263" s="350">
        <f>F263/D263*100</f>
        <v>0</v>
      </c>
      <c r="H263" s="208" t="s">
        <v>308</v>
      </c>
      <c r="I263" s="40">
        <v>540000</v>
      </c>
      <c r="J263" s="247" t="s">
        <v>136</v>
      </c>
      <c r="K263" s="248" t="s">
        <v>111</v>
      </c>
      <c r="L263" s="249">
        <v>1</v>
      </c>
      <c r="M263" s="249" t="s">
        <v>114</v>
      </c>
      <c r="N263" s="250" t="s">
        <v>126</v>
      </c>
      <c r="O263" s="28">
        <f t="shared" si="11"/>
        <v>540000</v>
      </c>
      <c r="P263" s="215" t="s">
        <v>136</v>
      </c>
    </row>
    <row r="264" spans="1:16" ht="17.45" customHeight="1" x14ac:dyDescent="0.3">
      <c r="A264" s="138"/>
      <c r="B264" s="327"/>
      <c r="C264" s="365" t="s">
        <v>314</v>
      </c>
      <c r="D264" s="360">
        <v>6000</v>
      </c>
      <c r="E264" s="354">
        <f t="shared" si="16"/>
        <v>6000</v>
      </c>
      <c r="F264" s="354">
        <f t="shared" si="17"/>
        <v>0</v>
      </c>
      <c r="G264" s="355">
        <f>F264/D264*100</f>
        <v>0</v>
      </c>
      <c r="H264" s="208" t="s">
        <v>308</v>
      </c>
      <c r="I264" s="40">
        <v>6000000</v>
      </c>
      <c r="J264" s="247" t="s">
        <v>136</v>
      </c>
      <c r="K264" s="248" t="s">
        <v>111</v>
      </c>
      <c r="L264" s="249">
        <v>1</v>
      </c>
      <c r="M264" s="249" t="s">
        <v>114</v>
      </c>
      <c r="N264" s="250" t="s">
        <v>126</v>
      </c>
      <c r="O264" s="28">
        <f t="shared" si="11"/>
        <v>6000000</v>
      </c>
      <c r="P264" s="215" t="s">
        <v>136</v>
      </c>
    </row>
    <row r="265" spans="1:16" ht="17.45" customHeight="1" x14ac:dyDescent="0.3">
      <c r="A265" s="138"/>
      <c r="B265" s="327"/>
      <c r="C265" s="214" t="s">
        <v>12</v>
      </c>
      <c r="D265" s="360">
        <v>960</v>
      </c>
      <c r="E265" s="354">
        <f t="shared" si="16"/>
        <v>960</v>
      </c>
      <c r="F265" s="354">
        <f t="shared" si="17"/>
        <v>0</v>
      </c>
      <c r="G265" s="355">
        <f>F265/D265*100</f>
        <v>0</v>
      </c>
      <c r="H265" s="208" t="s">
        <v>308</v>
      </c>
      <c r="I265" s="40">
        <v>960000</v>
      </c>
      <c r="J265" s="247" t="s">
        <v>136</v>
      </c>
      <c r="K265" s="248" t="s">
        <v>111</v>
      </c>
      <c r="L265" s="249">
        <v>1</v>
      </c>
      <c r="M265" s="249" t="s">
        <v>114</v>
      </c>
      <c r="N265" s="250" t="s">
        <v>126</v>
      </c>
      <c r="O265" s="28">
        <f t="shared" si="11"/>
        <v>960000</v>
      </c>
      <c r="P265" s="215" t="s">
        <v>136</v>
      </c>
    </row>
    <row r="266" spans="1:16" ht="17.45" customHeight="1" x14ac:dyDescent="0.3">
      <c r="A266" s="138"/>
      <c r="B266" s="327"/>
      <c r="C266" s="214" t="s">
        <v>262</v>
      </c>
      <c r="D266" s="360">
        <v>600</v>
      </c>
      <c r="E266" s="354">
        <f t="shared" si="16"/>
        <v>600</v>
      </c>
      <c r="F266" s="354">
        <f t="shared" si="17"/>
        <v>0</v>
      </c>
      <c r="G266" s="355">
        <f>F266/D266*100</f>
        <v>0</v>
      </c>
      <c r="H266" s="208" t="s">
        <v>386</v>
      </c>
      <c r="I266" s="28">
        <v>600000</v>
      </c>
      <c r="J266" s="247" t="s">
        <v>136</v>
      </c>
      <c r="K266" s="248" t="s">
        <v>111</v>
      </c>
      <c r="L266" s="249">
        <v>1</v>
      </c>
      <c r="M266" s="249" t="s">
        <v>114</v>
      </c>
      <c r="N266" s="250" t="s">
        <v>126</v>
      </c>
      <c r="O266" s="28">
        <f t="shared" si="11"/>
        <v>600000</v>
      </c>
      <c r="P266" s="215" t="s">
        <v>136</v>
      </c>
    </row>
    <row r="267" spans="1:16" ht="17.45" customHeight="1" x14ac:dyDescent="0.3">
      <c r="A267" s="138"/>
      <c r="B267" s="327"/>
      <c r="C267" s="214" t="s">
        <v>51</v>
      </c>
      <c r="D267" s="360">
        <v>960</v>
      </c>
      <c r="E267" s="354">
        <f t="shared" si="16"/>
        <v>960</v>
      </c>
      <c r="F267" s="354">
        <f t="shared" si="17"/>
        <v>0</v>
      </c>
      <c r="G267" s="355">
        <f>+F267/D267*100</f>
        <v>0</v>
      </c>
      <c r="H267" s="208" t="s">
        <v>386</v>
      </c>
      <c r="I267" s="28">
        <v>960000</v>
      </c>
      <c r="J267" s="247" t="s">
        <v>136</v>
      </c>
      <c r="K267" s="248" t="s">
        <v>111</v>
      </c>
      <c r="L267" s="249">
        <v>1</v>
      </c>
      <c r="M267" s="249" t="s">
        <v>114</v>
      </c>
      <c r="N267" s="250" t="s">
        <v>126</v>
      </c>
      <c r="O267" s="28">
        <f t="shared" si="11"/>
        <v>960000</v>
      </c>
      <c r="P267" s="215" t="s">
        <v>136</v>
      </c>
    </row>
    <row r="268" spans="1:16" ht="17.45" customHeight="1" x14ac:dyDescent="0.3">
      <c r="A268" s="138"/>
      <c r="B268" s="327"/>
      <c r="C268" s="219" t="s">
        <v>49</v>
      </c>
      <c r="D268" s="360">
        <v>2160</v>
      </c>
      <c r="E268" s="354">
        <f t="shared" ref="E268:E273" si="18">O268/1000</f>
        <v>2160</v>
      </c>
      <c r="F268" s="354">
        <f t="shared" si="17"/>
        <v>0</v>
      </c>
      <c r="G268" s="355">
        <f>+F268/D268*100</f>
        <v>0</v>
      </c>
      <c r="H268" s="217" t="s">
        <v>386</v>
      </c>
      <c r="I268" s="28">
        <v>2160000</v>
      </c>
      <c r="J268" s="247" t="s">
        <v>136</v>
      </c>
      <c r="K268" s="248" t="s">
        <v>111</v>
      </c>
      <c r="L268" s="249">
        <v>1</v>
      </c>
      <c r="M268" s="249" t="s">
        <v>114</v>
      </c>
      <c r="N268" s="250" t="s">
        <v>126</v>
      </c>
      <c r="O268" s="28">
        <f t="shared" si="11"/>
        <v>2160000</v>
      </c>
      <c r="P268" s="215" t="s">
        <v>136</v>
      </c>
    </row>
    <row r="269" spans="1:16" ht="17.45" customHeight="1" x14ac:dyDescent="0.3">
      <c r="A269" s="183"/>
      <c r="B269" s="335"/>
      <c r="C269" s="290" t="s">
        <v>14</v>
      </c>
      <c r="D269" s="346">
        <v>1440</v>
      </c>
      <c r="E269" s="339">
        <f t="shared" si="18"/>
        <v>1440</v>
      </c>
      <c r="F269" s="339">
        <f t="shared" si="17"/>
        <v>0</v>
      </c>
      <c r="G269" s="350">
        <f>+F269/D269*100</f>
        <v>0</v>
      </c>
      <c r="H269" s="217" t="s">
        <v>386</v>
      </c>
      <c r="I269" s="28">
        <v>1440000</v>
      </c>
      <c r="J269" s="247" t="s">
        <v>136</v>
      </c>
      <c r="K269" s="248" t="s">
        <v>111</v>
      </c>
      <c r="L269" s="249">
        <v>1</v>
      </c>
      <c r="M269" s="249" t="s">
        <v>114</v>
      </c>
      <c r="N269" s="250" t="s">
        <v>126</v>
      </c>
      <c r="O269" s="28">
        <f t="shared" si="11"/>
        <v>1440000</v>
      </c>
      <c r="P269" s="215" t="s">
        <v>136</v>
      </c>
    </row>
    <row r="270" spans="1:16" ht="17.45" customHeight="1" x14ac:dyDescent="0.3">
      <c r="A270" s="183"/>
      <c r="B270" s="335"/>
      <c r="C270" s="290" t="s">
        <v>16</v>
      </c>
      <c r="D270" s="346">
        <v>600</v>
      </c>
      <c r="E270" s="339">
        <f t="shared" si="18"/>
        <v>600</v>
      </c>
      <c r="F270" s="339">
        <f t="shared" si="17"/>
        <v>0</v>
      </c>
      <c r="G270" s="350">
        <f>+F270/D270*100</f>
        <v>0</v>
      </c>
      <c r="H270" s="208" t="s">
        <v>386</v>
      </c>
      <c r="I270" s="28">
        <v>600000</v>
      </c>
      <c r="J270" s="247" t="s">
        <v>136</v>
      </c>
      <c r="K270" s="248" t="s">
        <v>111</v>
      </c>
      <c r="L270" s="249">
        <v>1</v>
      </c>
      <c r="M270" s="249" t="s">
        <v>114</v>
      </c>
      <c r="N270" s="250" t="s">
        <v>126</v>
      </c>
      <c r="O270" s="28">
        <f t="shared" si="11"/>
        <v>600000</v>
      </c>
      <c r="P270" s="215" t="s">
        <v>136</v>
      </c>
    </row>
    <row r="271" spans="1:16" ht="17.45" customHeight="1" x14ac:dyDescent="0.3">
      <c r="A271" s="183"/>
      <c r="B271" s="335"/>
      <c r="C271" s="220" t="s">
        <v>39</v>
      </c>
      <c r="D271" s="345">
        <v>1800</v>
      </c>
      <c r="E271" s="339">
        <f t="shared" si="18"/>
        <v>1800</v>
      </c>
      <c r="F271" s="339">
        <f t="shared" si="17"/>
        <v>0</v>
      </c>
      <c r="G271" s="350">
        <f>F271/D271*100</f>
        <v>0</v>
      </c>
      <c r="H271" s="208" t="s">
        <v>386</v>
      </c>
      <c r="I271" s="28">
        <v>1800000</v>
      </c>
      <c r="J271" s="247" t="s">
        <v>136</v>
      </c>
      <c r="K271" s="248" t="s">
        <v>111</v>
      </c>
      <c r="L271" s="249">
        <v>1</v>
      </c>
      <c r="M271" s="249" t="s">
        <v>114</v>
      </c>
      <c r="N271" s="250" t="s">
        <v>126</v>
      </c>
      <c r="O271" s="28">
        <f t="shared" ref="O271:O298" si="19">I271*L271</f>
        <v>1800000</v>
      </c>
      <c r="P271" s="215" t="s">
        <v>136</v>
      </c>
    </row>
    <row r="272" spans="1:16" ht="17.45" customHeight="1" x14ac:dyDescent="0.3">
      <c r="A272" s="183"/>
      <c r="B272" s="335"/>
      <c r="C272" s="219" t="s">
        <v>293</v>
      </c>
      <c r="D272" s="360">
        <v>1440</v>
      </c>
      <c r="E272" s="354">
        <f t="shared" si="18"/>
        <v>1440</v>
      </c>
      <c r="F272" s="354">
        <f t="shared" si="17"/>
        <v>0</v>
      </c>
      <c r="G272" s="355">
        <f>F272/D272*100</f>
        <v>0</v>
      </c>
      <c r="H272" s="208" t="s">
        <v>308</v>
      </c>
      <c r="I272" s="28">
        <v>1440000</v>
      </c>
      <c r="J272" s="247" t="s">
        <v>136</v>
      </c>
      <c r="K272" s="248" t="s">
        <v>111</v>
      </c>
      <c r="L272" s="249">
        <v>1</v>
      </c>
      <c r="M272" s="249" t="s">
        <v>114</v>
      </c>
      <c r="N272" s="250" t="s">
        <v>126</v>
      </c>
      <c r="O272" s="28">
        <f t="shared" si="19"/>
        <v>1440000</v>
      </c>
      <c r="P272" s="215" t="s">
        <v>136</v>
      </c>
    </row>
    <row r="273" spans="1:16" ht="17.45" customHeight="1" x14ac:dyDescent="0.3">
      <c r="A273" s="183"/>
      <c r="B273" s="335"/>
      <c r="C273" s="362" t="s">
        <v>43</v>
      </c>
      <c r="D273" s="345">
        <v>1800</v>
      </c>
      <c r="E273" s="339">
        <f t="shared" si="18"/>
        <v>1800</v>
      </c>
      <c r="F273" s="339">
        <f t="shared" si="17"/>
        <v>0</v>
      </c>
      <c r="G273" s="350">
        <f>+F273/D273*100</f>
        <v>0</v>
      </c>
      <c r="H273" s="217" t="s">
        <v>308</v>
      </c>
      <c r="I273" s="28">
        <v>1800000</v>
      </c>
      <c r="J273" s="247" t="s">
        <v>136</v>
      </c>
      <c r="K273" s="248" t="s">
        <v>111</v>
      </c>
      <c r="L273" s="249">
        <v>1</v>
      </c>
      <c r="M273" s="249" t="s">
        <v>114</v>
      </c>
      <c r="N273" s="250" t="s">
        <v>126</v>
      </c>
      <c r="O273" s="28">
        <f t="shared" si="19"/>
        <v>1800000</v>
      </c>
      <c r="P273" s="215" t="s">
        <v>136</v>
      </c>
    </row>
    <row r="274" spans="1:16" ht="17.45" customHeight="1" x14ac:dyDescent="0.3">
      <c r="A274" s="183"/>
      <c r="B274" s="335"/>
      <c r="C274" s="341" t="s">
        <v>275</v>
      </c>
      <c r="D274" s="344">
        <v>1440</v>
      </c>
      <c r="E274" s="354">
        <f t="shared" ref="E274:E282" si="20">O274/1000</f>
        <v>1440</v>
      </c>
      <c r="F274" s="354">
        <f t="shared" si="17"/>
        <v>0</v>
      </c>
      <c r="G274" s="355">
        <f>+F274/D274*100</f>
        <v>0</v>
      </c>
      <c r="H274" s="208" t="s">
        <v>308</v>
      </c>
      <c r="I274" s="28">
        <v>1440000</v>
      </c>
      <c r="J274" s="247" t="s">
        <v>136</v>
      </c>
      <c r="K274" s="248" t="s">
        <v>111</v>
      </c>
      <c r="L274" s="249">
        <v>1</v>
      </c>
      <c r="M274" s="249" t="s">
        <v>114</v>
      </c>
      <c r="N274" s="250" t="s">
        <v>126</v>
      </c>
      <c r="O274" s="28">
        <f t="shared" si="19"/>
        <v>1440000</v>
      </c>
      <c r="P274" s="215" t="s">
        <v>136</v>
      </c>
    </row>
    <row r="275" spans="1:16" ht="17.45" customHeight="1" x14ac:dyDescent="0.3">
      <c r="A275" s="183"/>
      <c r="B275" s="335"/>
      <c r="C275" s="341" t="s">
        <v>285</v>
      </c>
      <c r="D275" s="221">
        <v>4000</v>
      </c>
      <c r="E275" s="354">
        <f t="shared" si="20"/>
        <v>4000</v>
      </c>
      <c r="F275" s="354">
        <f t="shared" si="17"/>
        <v>0</v>
      </c>
      <c r="G275" s="355">
        <f>+F275/D275*100</f>
        <v>0</v>
      </c>
      <c r="H275" s="208" t="s">
        <v>308</v>
      </c>
      <c r="I275" s="28">
        <v>1000000</v>
      </c>
      <c r="J275" s="247" t="s">
        <v>136</v>
      </c>
      <c r="K275" s="248" t="s">
        <v>111</v>
      </c>
      <c r="L275" s="249">
        <v>4</v>
      </c>
      <c r="M275" s="249" t="s">
        <v>114</v>
      </c>
      <c r="N275" s="250" t="s">
        <v>126</v>
      </c>
      <c r="O275" s="28">
        <f>I275*L275</f>
        <v>4000000</v>
      </c>
      <c r="P275" s="215" t="s">
        <v>136</v>
      </c>
    </row>
    <row r="276" spans="1:16" ht="17.45" customHeight="1" x14ac:dyDescent="0.3">
      <c r="A276" s="183"/>
      <c r="B276" s="335"/>
      <c r="C276" s="343" t="s">
        <v>294</v>
      </c>
      <c r="D276" s="346">
        <v>5000</v>
      </c>
      <c r="E276" s="339">
        <f t="shared" si="20"/>
        <v>5000</v>
      </c>
      <c r="F276" s="339">
        <f t="shared" si="17"/>
        <v>0</v>
      </c>
      <c r="G276" s="350">
        <f>+F276/D276*100</f>
        <v>0</v>
      </c>
      <c r="H276" s="217" t="s">
        <v>308</v>
      </c>
      <c r="I276" s="28">
        <v>1250000</v>
      </c>
      <c r="J276" s="247" t="s">
        <v>136</v>
      </c>
      <c r="K276" s="248" t="s">
        <v>111</v>
      </c>
      <c r="L276" s="249">
        <v>4</v>
      </c>
      <c r="M276" s="249" t="s">
        <v>114</v>
      </c>
      <c r="N276" s="250" t="s">
        <v>126</v>
      </c>
      <c r="O276" s="28">
        <f t="shared" si="19"/>
        <v>5000000</v>
      </c>
      <c r="P276" s="215" t="s">
        <v>136</v>
      </c>
    </row>
    <row r="277" spans="1:16" ht="17.45" customHeight="1" x14ac:dyDescent="0.3">
      <c r="A277" s="183"/>
      <c r="B277" s="335"/>
      <c r="C277" s="290" t="s">
        <v>414</v>
      </c>
      <c r="D277" s="339">
        <v>5000</v>
      </c>
      <c r="E277" s="339">
        <f t="shared" si="20"/>
        <v>5000</v>
      </c>
      <c r="F277" s="339">
        <f t="shared" si="17"/>
        <v>0</v>
      </c>
      <c r="G277" s="269" t="s">
        <v>415</v>
      </c>
      <c r="H277" s="217" t="s">
        <v>308</v>
      </c>
      <c r="I277" s="28">
        <v>1250000</v>
      </c>
      <c r="J277" s="247" t="s">
        <v>136</v>
      </c>
      <c r="K277" s="248" t="s">
        <v>111</v>
      </c>
      <c r="L277" s="249">
        <v>4</v>
      </c>
      <c r="M277" s="249" t="s">
        <v>114</v>
      </c>
      <c r="N277" s="250" t="s">
        <v>126</v>
      </c>
      <c r="O277" s="28">
        <f t="shared" ref="O277" si="21">I277*L277</f>
        <v>5000000</v>
      </c>
      <c r="P277" s="215" t="s">
        <v>136</v>
      </c>
    </row>
    <row r="278" spans="1:16" ht="17.45" customHeight="1" x14ac:dyDescent="0.3">
      <c r="A278" s="138"/>
      <c r="B278" s="327"/>
      <c r="C278" s="290" t="s">
        <v>1</v>
      </c>
      <c r="D278" s="346">
        <v>6000</v>
      </c>
      <c r="E278" s="339">
        <f t="shared" si="20"/>
        <v>6000</v>
      </c>
      <c r="F278" s="339">
        <f t="shared" si="17"/>
        <v>0</v>
      </c>
      <c r="G278" s="350">
        <f>+F278/D278*100</f>
        <v>0</v>
      </c>
      <c r="H278" s="217" t="s">
        <v>386</v>
      </c>
      <c r="I278" s="28">
        <v>6000000</v>
      </c>
      <c r="J278" s="247" t="s">
        <v>136</v>
      </c>
      <c r="K278" s="248" t="s">
        <v>111</v>
      </c>
      <c r="L278" s="249">
        <v>1</v>
      </c>
      <c r="M278" s="249" t="s">
        <v>114</v>
      </c>
      <c r="N278" s="250" t="s">
        <v>126</v>
      </c>
      <c r="O278" s="28">
        <f t="shared" si="19"/>
        <v>6000000</v>
      </c>
      <c r="P278" s="215" t="s">
        <v>136</v>
      </c>
    </row>
    <row r="279" spans="1:16" ht="17.45" customHeight="1" x14ac:dyDescent="0.3">
      <c r="A279" s="183"/>
      <c r="B279" s="335"/>
      <c r="C279" s="342" t="s">
        <v>296</v>
      </c>
      <c r="D279" s="345">
        <v>1800</v>
      </c>
      <c r="E279" s="339">
        <f t="shared" si="20"/>
        <v>1800</v>
      </c>
      <c r="F279" s="339">
        <f t="shared" si="17"/>
        <v>0</v>
      </c>
      <c r="G279" s="350">
        <f>F279/D279*100</f>
        <v>0</v>
      </c>
      <c r="H279" s="217" t="s">
        <v>386</v>
      </c>
      <c r="I279" s="28">
        <v>1800000</v>
      </c>
      <c r="J279" s="247" t="s">
        <v>136</v>
      </c>
      <c r="K279" s="248" t="s">
        <v>111</v>
      </c>
      <c r="L279" s="249">
        <v>1</v>
      </c>
      <c r="M279" s="249" t="s">
        <v>114</v>
      </c>
      <c r="N279" s="250" t="s">
        <v>126</v>
      </c>
      <c r="O279" s="28">
        <f t="shared" si="19"/>
        <v>1800000</v>
      </c>
      <c r="P279" s="215" t="s">
        <v>136</v>
      </c>
    </row>
    <row r="280" spans="1:16" ht="17.45" customHeight="1" x14ac:dyDescent="0.3">
      <c r="A280" s="138"/>
      <c r="B280" s="327"/>
      <c r="C280" s="341" t="s">
        <v>226</v>
      </c>
      <c r="D280" s="344">
        <v>600</v>
      </c>
      <c r="E280" s="354">
        <f t="shared" si="20"/>
        <v>600</v>
      </c>
      <c r="F280" s="354">
        <f t="shared" si="17"/>
        <v>0</v>
      </c>
      <c r="G280" s="355">
        <f>F280/D280*100</f>
        <v>0</v>
      </c>
      <c r="H280" s="208" t="s">
        <v>308</v>
      </c>
      <c r="I280" s="28">
        <v>600000</v>
      </c>
      <c r="J280" s="247" t="s">
        <v>136</v>
      </c>
      <c r="K280" s="248" t="s">
        <v>111</v>
      </c>
      <c r="L280" s="249">
        <v>1</v>
      </c>
      <c r="M280" s="249" t="s">
        <v>114</v>
      </c>
      <c r="N280" s="250" t="s">
        <v>126</v>
      </c>
      <c r="O280" s="28">
        <f t="shared" si="19"/>
        <v>600000</v>
      </c>
      <c r="P280" s="215" t="s">
        <v>136</v>
      </c>
    </row>
    <row r="281" spans="1:16" ht="17.45" customHeight="1" x14ac:dyDescent="0.3">
      <c r="A281" s="138"/>
      <c r="B281" s="327"/>
      <c r="C281" s="341" t="s">
        <v>305</v>
      </c>
      <c r="D281" s="344">
        <v>3600</v>
      </c>
      <c r="E281" s="354">
        <f t="shared" si="20"/>
        <v>3600</v>
      </c>
      <c r="F281" s="354">
        <f t="shared" si="17"/>
        <v>0</v>
      </c>
      <c r="G281" s="355">
        <f>F281/D281*100</f>
        <v>0</v>
      </c>
      <c r="H281" s="208" t="s">
        <v>308</v>
      </c>
      <c r="I281" s="28">
        <v>3600000</v>
      </c>
      <c r="J281" s="247" t="s">
        <v>136</v>
      </c>
      <c r="K281" s="248" t="s">
        <v>111</v>
      </c>
      <c r="L281" s="249">
        <v>1</v>
      </c>
      <c r="M281" s="249" t="s">
        <v>114</v>
      </c>
      <c r="N281" s="250" t="s">
        <v>126</v>
      </c>
      <c r="O281" s="28">
        <f t="shared" si="19"/>
        <v>3600000</v>
      </c>
      <c r="P281" s="215" t="s">
        <v>136</v>
      </c>
    </row>
    <row r="282" spans="1:16" ht="17.45" customHeight="1" x14ac:dyDescent="0.3">
      <c r="A282" s="138"/>
      <c r="B282" s="327"/>
      <c r="C282" s="341" t="s">
        <v>289</v>
      </c>
      <c r="D282" s="344">
        <v>600</v>
      </c>
      <c r="E282" s="354">
        <f t="shared" si="20"/>
        <v>600</v>
      </c>
      <c r="F282" s="354">
        <f t="shared" si="17"/>
        <v>0</v>
      </c>
      <c r="G282" s="355">
        <f>F282/D282*100</f>
        <v>0</v>
      </c>
      <c r="H282" s="208" t="s">
        <v>308</v>
      </c>
      <c r="I282" s="28">
        <v>600000</v>
      </c>
      <c r="J282" s="247" t="s">
        <v>136</v>
      </c>
      <c r="K282" s="248" t="s">
        <v>111</v>
      </c>
      <c r="L282" s="249">
        <v>1</v>
      </c>
      <c r="M282" s="249" t="s">
        <v>114</v>
      </c>
      <c r="N282" s="250" t="s">
        <v>126</v>
      </c>
      <c r="O282" s="28">
        <f t="shared" si="19"/>
        <v>600000</v>
      </c>
      <c r="P282" s="215" t="s">
        <v>136</v>
      </c>
    </row>
    <row r="283" spans="1:16" ht="17.45" customHeight="1" x14ac:dyDescent="0.3">
      <c r="A283" s="138"/>
      <c r="B283" s="327"/>
      <c r="C283" s="361" t="s">
        <v>35</v>
      </c>
      <c r="D283" s="344">
        <v>30000</v>
      </c>
      <c r="E283" s="354">
        <f t="shared" ref="E283:E293" si="22">O283/1000</f>
        <v>30605.9</v>
      </c>
      <c r="F283" s="354">
        <f t="shared" si="17"/>
        <v>605.90000000000146</v>
      </c>
      <c r="G283" s="355">
        <f>+F283/D283*100</f>
        <v>2.0196666666666716</v>
      </c>
      <c r="H283" s="208" t="s">
        <v>308</v>
      </c>
      <c r="I283" s="28">
        <v>6121180</v>
      </c>
      <c r="J283" s="247" t="s">
        <v>136</v>
      </c>
      <c r="K283" s="248" t="s">
        <v>111</v>
      </c>
      <c r="L283" s="249">
        <v>5</v>
      </c>
      <c r="M283" s="249" t="s">
        <v>388</v>
      </c>
      <c r="N283" s="250" t="s">
        <v>126</v>
      </c>
      <c r="O283" s="28">
        <f t="shared" si="19"/>
        <v>30605900</v>
      </c>
      <c r="P283" s="215" t="s">
        <v>136</v>
      </c>
    </row>
    <row r="284" spans="1:16" ht="17.45" customHeight="1" x14ac:dyDescent="0.3">
      <c r="A284" s="138"/>
      <c r="B284" s="327"/>
      <c r="C284" s="361" t="s">
        <v>72</v>
      </c>
      <c r="D284" s="344">
        <v>360</v>
      </c>
      <c r="E284" s="354">
        <f t="shared" si="22"/>
        <v>360</v>
      </c>
      <c r="F284" s="354">
        <f t="shared" si="17"/>
        <v>0</v>
      </c>
      <c r="G284" s="355">
        <f>+F284/D284*100</f>
        <v>0</v>
      </c>
      <c r="H284" s="208" t="s">
        <v>308</v>
      </c>
      <c r="I284" s="28">
        <v>360000</v>
      </c>
      <c r="J284" s="247" t="s">
        <v>136</v>
      </c>
      <c r="K284" s="248" t="s">
        <v>111</v>
      </c>
      <c r="L284" s="249">
        <v>1</v>
      </c>
      <c r="M284" s="249" t="s">
        <v>114</v>
      </c>
      <c r="N284" s="250" t="s">
        <v>126</v>
      </c>
      <c r="O284" s="28">
        <f t="shared" si="19"/>
        <v>360000</v>
      </c>
      <c r="P284" s="215" t="s">
        <v>136</v>
      </c>
    </row>
    <row r="285" spans="1:16" ht="17.45" customHeight="1" x14ac:dyDescent="0.3">
      <c r="A285" s="138"/>
      <c r="B285" s="327"/>
      <c r="C285" s="361" t="s">
        <v>40</v>
      </c>
      <c r="D285" s="344">
        <v>5000</v>
      </c>
      <c r="E285" s="354">
        <f t="shared" si="22"/>
        <v>5000</v>
      </c>
      <c r="F285" s="354">
        <f t="shared" si="17"/>
        <v>0</v>
      </c>
      <c r="G285" s="355">
        <f>+F285/D285*100</f>
        <v>0</v>
      </c>
      <c r="H285" s="208" t="s">
        <v>308</v>
      </c>
      <c r="I285" s="28">
        <v>1250000</v>
      </c>
      <c r="J285" s="247" t="s">
        <v>136</v>
      </c>
      <c r="K285" s="248" t="s">
        <v>111</v>
      </c>
      <c r="L285" s="249">
        <v>4</v>
      </c>
      <c r="M285" s="249" t="s">
        <v>114</v>
      </c>
      <c r="N285" s="250" t="s">
        <v>126</v>
      </c>
      <c r="O285" s="28">
        <f t="shared" si="19"/>
        <v>5000000</v>
      </c>
      <c r="P285" s="215" t="s">
        <v>136</v>
      </c>
    </row>
    <row r="286" spans="1:16" ht="17.45" customHeight="1" x14ac:dyDescent="0.3">
      <c r="A286" s="138"/>
      <c r="B286" s="327"/>
      <c r="C286" s="361" t="s">
        <v>73</v>
      </c>
      <c r="D286" s="344">
        <v>2520</v>
      </c>
      <c r="E286" s="354">
        <f t="shared" si="22"/>
        <v>2520</v>
      </c>
      <c r="F286" s="354">
        <f t="shared" si="17"/>
        <v>0</v>
      </c>
      <c r="G286" s="355">
        <v>0</v>
      </c>
      <c r="H286" s="217" t="s">
        <v>386</v>
      </c>
      <c r="I286" s="28">
        <v>2520000</v>
      </c>
      <c r="J286" s="247" t="s">
        <v>136</v>
      </c>
      <c r="K286" s="248" t="s">
        <v>111</v>
      </c>
      <c r="L286" s="249">
        <v>1</v>
      </c>
      <c r="M286" s="249" t="s">
        <v>114</v>
      </c>
      <c r="N286" s="250" t="s">
        <v>126</v>
      </c>
      <c r="O286" s="28">
        <f t="shared" si="19"/>
        <v>2520000</v>
      </c>
      <c r="P286" s="215" t="s">
        <v>136</v>
      </c>
    </row>
    <row r="287" spans="1:16" ht="17.45" customHeight="1" x14ac:dyDescent="0.3">
      <c r="A287" s="183"/>
      <c r="B287" s="335"/>
      <c r="C287" s="361" t="s">
        <v>74</v>
      </c>
      <c r="D287" s="344">
        <v>50000</v>
      </c>
      <c r="E287" s="354">
        <f t="shared" si="22"/>
        <v>50000</v>
      </c>
      <c r="F287" s="354">
        <f t="shared" ref="F287:F300" si="23">+E287-D287</f>
        <v>0</v>
      </c>
      <c r="G287" s="355">
        <f>+F287/D287*100</f>
        <v>0</v>
      </c>
      <c r="H287" s="217" t="s">
        <v>308</v>
      </c>
      <c r="I287" s="28">
        <v>12500000</v>
      </c>
      <c r="J287" s="247" t="s">
        <v>136</v>
      </c>
      <c r="K287" s="248" t="s">
        <v>111</v>
      </c>
      <c r="L287" s="249">
        <v>4</v>
      </c>
      <c r="M287" s="249" t="s">
        <v>114</v>
      </c>
      <c r="N287" s="250" t="s">
        <v>126</v>
      </c>
      <c r="O287" s="28">
        <f t="shared" si="19"/>
        <v>50000000</v>
      </c>
      <c r="P287" s="215" t="s">
        <v>136</v>
      </c>
    </row>
    <row r="288" spans="1:16" ht="17.45" customHeight="1" x14ac:dyDescent="0.3">
      <c r="A288" s="138"/>
      <c r="B288" s="327"/>
      <c r="C288" s="365" t="s">
        <v>234</v>
      </c>
      <c r="D288" s="360">
        <v>1440</v>
      </c>
      <c r="E288" s="354">
        <f t="shared" si="22"/>
        <v>1440</v>
      </c>
      <c r="F288" s="354">
        <f t="shared" si="23"/>
        <v>0</v>
      </c>
      <c r="G288" s="355">
        <f>+F288/D288*100</f>
        <v>0</v>
      </c>
      <c r="H288" s="252" t="s">
        <v>386</v>
      </c>
      <c r="I288" s="44">
        <v>1440000</v>
      </c>
      <c r="J288" s="223" t="s">
        <v>136</v>
      </c>
      <c r="K288" s="224" t="s">
        <v>111</v>
      </c>
      <c r="L288" s="225">
        <v>1</v>
      </c>
      <c r="M288" s="225" t="s">
        <v>114</v>
      </c>
      <c r="N288" s="226" t="s">
        <v>126</v>
      </c>
      <c r="O288" s="44">
        <f t="shared" si="19"/>
        <v>1440000</v>
      </c>
      <c r="P288" s="216" t="s">
        <v>136</v>
      </c>
    </row>
    <row r="289" spans="1:16" ht="17.45" customHeight="1" x14ac:dyDescent="0.3">
      <c r="A289" s="183" t="s">
        <v>408</v>
      </c>
      <c r="B289" s="335" t="s">
        <v>408</v>
      </c>
      <c r="C289" s="362" t="s">
        <v>70</v>
      </c>
      <c r="D289" s="345">
        <v>960</v>
      </c>
      <c r="E289" s="339">
        <f t="shared" si="22"/>
        <v>960</v>
      </c>
      <c r="F289" s="339">
        <f t="shared" si="23"/>
        <v>0</v>
      </c>
      <c r="G289" s="350">
        <f>+F289/D289*100</f>
        <v>0</v>
      </c>
      <c r="H289" s="208" t="s">
        <v>308</v>
      </c>
      <c r="I289" s="28">
        <v>960000</v>
      </c>
      <c r="J289" s="247" t="s">
        <v>136</v>
      </c>
      <c r="K289" s="248" t="s">
        <v>111</v>
      </c>
      <c r="L289" s="249">
        <v>1</v>
      </c>
      <c r="M289" s="249" t="s">
        <v>114</v>
      </c>
      <c r="N289" s="250" t="s">
        <v>126</v>
      </c>
      <c r="O289" s="28">
        <f t="shared" si="19"/>
        <v>960000</v>
      </c>
      <c r="P289" s="215" t="s">
        <v>136</v>
      </c>
    </row>
    <row r="290" spans="1:16" ht="17.45" customHeight="1" x14ac:dyDescent="0.3">
      <c r="A290" s="138"/>
      <c r="B290" s="327"/>
      <c r="C290" s="361" t="s">
        <v>64</v>
      </c>
      <c r="D290" s="344">
        <v>960</v>
      </c>
      <c r="E290" s="354">
        <f t="shared" si="22"/>
        <v>960</v>
      </c>
      <c r="F290" s="354">
        <f t="shared" si="23"/>
        <v>0</v>
      </c>
      <c r="G290" s="355">
        <f>F290/D290*100</f>
        <v>0</v>
      </c>
      <c r="H290" s="208" t="s">
        <v>308</v>
      </c>
      <c r="I290" s="28">
        <v>960000</v>
      </c>
      <c r="J290" s="247" t="s">
        <v>136</v>
      </c>
      <c r="K290" s="248" t="s">
        <v>111</v>
      </c>
      <c r="L290" s="249">
        <v>1</v>
      </c>
      <c r="M290" s="249" t="s">
        <v>114</v>
      </c>
      <c r="N290" s="250" t="s">
        <v>126</v>
      </c>
      <c r="O290" s="28">
        <f t="shared" si="19"/>
        <v>960000</v>
      </c>
      <c r="P290" s="215" t="s">
        <v>136</v>
      </c>
    </row>
    <row r="291" spans="1:16" ht="17.45" customHeight="1" x14ac:dyDescent="0.3">
      <c r="A291" s="138"/>
      <c r="B291" s="327"/>
      <c r="C291" s="214" t="s">
        <v>29</v>
      </c>
      <c r="D291" s="344">
        <v>3960</v>
      </c>
      <c r="E291" s="354">
        <f t="shared" si="22"/>
        <v>3960</v>
      </c>
      <c r="F291" s="354">
        <f t="shared" si="23"/>
        <v>0</v>
      </c>
      <c r="G291" s="355">
        <f>F291/D291*100</f>
        <v>0</v>
      </c>
      <c r="H291" s="208" t="s">
        <v>386</v>
      </c>
      <c r="I291" s="28">
        <v>3960000</v>
      </c>
      <c r="J291" s="247" t="s">
        <v>136</v>
      </c>
      <c r="K291" s="248" t="s">
        <v>111</v>
      </c>
      <c r="L291" s="249">
        <v>1</v>
      </c>
      <c r="M291" s="249" t="s">
        <v>114</v>
      </c>
      <c r="N291" s="250" t="s">
        <v>126</v>
      </c>
      <c r="O291" s="28">
        <f t="shared" si="19"/>
        <v>3960000</v>
      </c>
      <c r="P291" s="215" t="s">
        <v>136</v>
      </c>
    </row>
    <row r="292" spans="1:16" ht="17.45" customHeight="1" x14ac:dyDescent="0.3">
      <c r="A292" s="138"/>
      <c r="B292" s="327"/>
      <c r="C292" s="214" t="s">
        <v>10</v>
      </c>
      <c r="D292" s="344">
        <v>1440</v>
      </c>
      <c r="E292" s="354">
        <f t="shared" si="22"/>
        <v>1440</v>
      </c>
      <c r="F292" s="354">
        <f t="shared" si="23"/>
        <v>0</v>
      </c>
      <c r="G292" s="355">
        <f>F292/D292*100</f>
        <v>0</v>
      </c>
      <c r="H292" s="208" t="s">
        <v>308</v>
      </c>
      <c r="I292" s="28">
        <v>1440000</v>
      </c>
      <c r="J292" s="247" t="s">
        <v>136</v>
      </c>
      <c r="K292" s="248" t="s">
        <v>111</v>
      </c>
      <c r="L292" s="249">
        <v>1</v>
      </c>
      <c r="M292" s="249" t="s">
        <v>114</v>
      </c>
      <c r="N292" s="250" t="s">
        <v>126</v>
      </c>
      <c r="O292" s="28">
        <f t="shared" si="19"/>
        <v>1440000</v>
      </c>
      <c r="P292" s="215" t="s">
        <v>136</v>
      </c>
    </row>
    <row r="293" spans="1:16" ht="17.45" customHeight="1" x14ac:dyDescent="0.3">
      <c r="A293" s="138"/>
      <c r="B293" s="327"/>
      <c r="C293" s="361" t="s">
        <v>86</v>
      </c>
      <c r="D293" s="344">
        <v>600</v>
      </c>
      <c r="E293" s="354">
        <f t="shared" si="22"/>
        <v>600</v>
      </c>
      <c r="F293" s="354">
        <f t="shared" si="23"/>
        <v>0</v>
      </c>
      <c r="G293" s="355">
        <f>F293/D293*100</f>
        <v>0</v>
      </c>
      <c r="H293" s="208" t="s">
        <v>386</v>
      </c>
      <c r="I293" s="28">
        <v>600000</v>
      </c>
      <c r="J293" s="247" t="s">
        <v>136</v>
      </c>
      <c r="K293" s="248" t="s">
        <v>111</v>
      </c>
      <c r="L293" s="249">
        <v>1</v>
      </c>
      <c r="M293" s="249" t="s">
        <v>114</v>
      </c>
      <c r="N293" s="250" t="s">
        <v>126</v>
      </c>
      <c r="O293" s="28">
        <f t="shared" si="19"/>
        <v>600000</v>
      </c>
      <c r="P293" s="215" t="s">
        <v>136</v>
      </c>
    </row>
    <row r="294" spans="1:16" ht="17.45" customHeight="1" x14ac:dyDescent="0.3">
      <c r="A294" s="138"/>
      <c r="B294" s="327"/>
      <c r="C294" s="341" t="s">
        <v>182</v>
      </c>
      <c r="D294" s="344">
        <v>2880</v>
      </c>
      <c r="E294" s="354">
        <f>O294/1000</f>
        <v>2880</v>
      </c>
      <c r="F294" s="354">
        <f t="shared" si="23"/>
        <v>0</v>
      </c>
      <c r="G294" s="355">
        <f t="shared" ref="G294:G300" si="24">+F294/D294*100</f>
        <v>0</v>
      </c>
      <c r="H294" s="208" t="s">
        <v>308</v>
      </c>
      <c r="I294" s="28">
        <v>2880000</v>
      </c>
      <c r="J294" s="247" t="s">
        <v>136</v>
      </c>
      <c r="K294" s="248" t="s">
        <v>111</v>
      </c>
      <c r="L294" s="249">
        <v>1</v>
      </c>
      <c r="M294" s="249" t="s">
        <v>114</v>
      </c>
      <c r="N294" s="250" t="s">
        <v>126</v>
      </c>
      <c r="O294" s="28">
        <f t="shared" si="19"/>
        <v>2880000</v>
      </c>
      <c r="P294" s="215" t="s">
        <v>136</v>
      </c>
    </row>
    <row r="295" spans="1:16" ht="17.45" customHeight="1" x14ac:dyDescent="0.3">
      <c r="A295" s="138"/>
      <c r="B295" s="327"/>
      <c r="C295" s="341" t="s">
        <v>254</v>
      </c>
      <c r="D295" s="337">
        <v>12000</v>
      </c>
      <c r="E295" s="354">
        <f t="shared" ref="E295:E298" si="25">O295/1000</f>
        <v>12000</v>
      </c>
      <c r="F295" s="354">
        <f t="shared" si="23"/>
        <v>0</v>
      </c>
      <c r="G295" s="355">
        <f t="shared" si="24"/>
        <v>0</v>
      </c>
      <c r="H295" s="208" t="s">
        <v>386</v>
      </c>
      <c r="I295" s="28">
        <v>1000000</v>
      </c>
      <c r="J295" s="247" t="s">
        <v>136</v>
      </c>
      <c r="K295" s="248" t="s">
        <v>111</v>
      </c>
      <c r="L295" s="249">
        <v>12</v>
      </c>
      <c r="M295" s="249" t="s">
        <v>114</v>
      </c>
      <c r="N295" s="250" t="s">
        <v>126</v>
      </c>
      <c r="O295" s="28">
        <f>I295*L295</f>
        <v>12000000</v>
      </c>
      <c r="P295" s="215" t="s">
        <v>136</v>
      </c>
    </row>
    <row r="296" spans="1:16" ht="17.45" customHeight="1" x14ac:dyDescent="0.3">
      <c r="A296" s="138"/>
      <c r="B296" s="327"/>
      <c r="C296" s="341" t="s">
        <v>321</v>
      </c>
      <c r="D296" s="337">
        <v>2400</v>
      </c>
      <c r="E296" s="354">
        <f t="shared" si="25"/>
        <v>2400</v>
      </c>
      <c r="F296" s="354">
        <f t="shared" si="23"/>
        <v>0</v>
      </c>
      <c r="G296" s="355">
        <f t="shared" si="24"/>
        <v>0</v>
      </c>
      <c r="H296" s="208" t="s">
        <v>386</v>
      </c>
      <c r="I296" s="28">
        <v>200000</v>
      </c>
      <c r="J296" s="247" t="s">
        <v>136</v>
      </c>
      <c r="K296" s="248" t="s">
        <v>111</v>
      </c>
      <c r="L296" s="249">
        <v>12</v>
      </c>
      <c r="M296" s="249" t="s">
        <v>114</v>
      </c>
      <c r="N296" s="250" t="s">
        <v>126</v>
      </c>
      <c r="O296" s="28">
        <f>I296*L296</f>
        <v>2400000</v>
      </c>
      <c r="P296" s="215" t="s">
        <v>136</v>
      </c>
    </row>
    <row r="297" spans="1:16" ht="17.45" customHeight="1" x14ac:dyDescent="0.3">
      <c r="A297" s="138"/>
      <c r="B297" s="327"/>
      <c r="C297" s="365" t="s">
        <v>30</v>
      </c>
      <c r="D297" s="360">
        <v>2520</v>
      </c>
      <c r="E297" s="354">
        <f t="shared" si="25"/>
        <v>2520</v>
      </c>
      <c r="F297" s="354">
        <f t="shared" si="23"/>
        <v>0</v>
      </c>
      <c r="G297" s="355">
        <f t="shared" si="24"/>
        <v>0</v>
      </c>
      <c r="H297" s="208" t="s">
        <v>308</v>
      </c>
      <c r="I297" s="28">
        <v>2520000</v>
      </c>
      <c r="J297" s="247" t="s">
        <v>136</v>
      </c>
      <c r="K297" s="248" t="s">
        <v>111</v>
      </c>
      <c r="L297" s="249">
        <v>1</v>
      </c>
      <c r="M297" s="249" t="s">
        <v>114</v>
      </c>
      <c r="N297" s="250" t="s">
        <v>126</v>
      </c>
      <c r="O297" s="28">
        <f t="shared" si="19"/>
        <v>2520000</v>
      </c>
      <c r="P297" s="215" t="s">
        <v>136</v>
      </c>
    </row>
    <row r="298" spans="1:16" ht="17.45" customHeight="1" x14ac:dyDescent="0.3">
      <c r="A298" s="138"/>
      <c r="B298" s="327"/>
      <c r="C298" s="365" t="s">
        <v>267</v>
      </c>
      <c r="D298" s="354">
        <v>360</v>
      </c>
      <c r="E298" s="354">
        <f t="shared" si="25"/>
        <v>360</v>
      </c>
      <c r="F298" s="354">
        <f t="shared" si="23"/>
        <v>0</v>
      </c>
      <c r="G298" s="355">
        <f t="shared" si="24"/>
        <v>0</v>
      </c>
      <c r="H298" s="208" t="s">
        <v>386</v>
      </c>
      <c r="I298" s="28">
        <v>360000</v>
      </c>
      <c r="J298" s="247" t="s">
        <v>136</v>
      </c>
      <c r="K298" s="248" t="s">
        <v>111</v>
      </c>
      <c r="L298" s="249">
        <v>1</v>
      </c>
      <c r="M298" s="249" t="s">
        <v>114</v>
      </c>
      <c r="N298" s="250" t="s">
        <v>126</v>
      </c>
      <c r="O298" s="28">
        <f t="shared" si="19"/>
        <v>360000</v>
      </c>
      <c r="P298" s="215" t="s">
        <v>136</v>
      </c>
    </row>
    <row r="299" spans="1:16" ht="20.100000000000001" customHeight="1" x14ac:dyDescent="0.3">
      <c r="A299" s="76" t="s">
        <v>133</v>
      </c>
      <c r="B299" s="413" t="s">
        <v>155</v>
      </c>
      <c r="C299" s="495"/>
      <c r="D299" s="157">
        <f>+D300</f>
        <v>45000</v>
      </c>
      <c r="E299" s="158">
        <f>+E300</f>
        <v>45000</v>
      </c>
      <c r="F299" s="158">
        <f t="shared" si="23"/>
        <v>0</v>
      </c>
      <c r="G299" s="206">
        <f t="shared" si="24"/>
        <v>0</v>
      </c>
      <c r="H299" s="152"/>
      <c r="I299" s="38"/>
      <c r="J299" s="77"/>
      <c r="K299" s="45"/>
      <c r="L299" s="329"/>
      <c r="M299" s="329"/>
      <c r="N299" s="103"/>
      <c r="O299" s="163">
        <f>O300</f>
        <v>45000000</v>
      </c>
      <c r="P299" s="106" t="s">
        <v>136</v>
      </c>
    </row>
    <row r="300" spans="1:16" ht="15.95" customHeight="1" x14ac:dyDescent="0.3">
      <c r="A300" s="35"/>
      <c r="B300" s="93" t="s">
        <v>133</v>
      </c>
      <c r="C300" s="490" t="s">
        <v>133</v>
      </c>
      <c r="D300" s="473">
        <v>45000</v>
      </c>
      <c r="E300" s="471">
        <f>+O300/1000</f>
        <v>45000</v>
      </c>
      <c r="F300" s="471">
        <f t="shared" si="23"/>
        <v>0</v>
      </c>
      <c r="G300" s="486">
        <f t="shared" si="24"/>
        <v>0</v>
      </c>
      <c r="H300" s="147"/>
      <c r="I300" s="46"/>
      <c r="J300" s="77"/>
      <c r="K300" s="45"/>
      <c r="L300" s="407" t="s">
        <v>149</v>
      </c>
      <c r="M300" s="407"/>
      <c r="N300" s="407"/>
      <c r="O300" s="38">
        <f>SUM(O301:O301)</f>
        <v>45000000</v>
      </c>
      <c r="P300" s="34" t="s">
        <v>136</v>
      </c>
    </row>
    <row r="301" spans="1:16" ht="15.95" customHeight="1" x14ac:dyDescent="0.3">
      <c r="A301" s="35"/>
      <c r="B301" s="327"/>
      <c r="C301" s="491"/>
      <c r="D301" s="478"/>
      <c r="E301" s="476"/>
      <c r="F301" s="476"/>
      <c r="G301" s="487"/>
      <c r="H301" s="298" t="s">
        <v>6</v>
      </c>
      <c r="I301" s="40">
        <v>15000000</v>
      </c>
      <c r="J301" s="27" t="s">
        <v>136</v>
      </c>
      <c r="K301" s="41" t="s">
        <v>111</v>
      </c>
      <c r="L301" s="369">
        <v>3</v>
      </c>
      <c r="M301" s="369" t="s">
        <v>114</v>
      </c>
      <c r="N301" s="47" t="s">
        <v>126</v>
      </c>
      <c r="O301" s="56">
        <f>+I301*L301</f>
        <v>45000000</v>
      </c>
      <c r="P301" s="42" t="s">
        <v>136</v>
      </c>
    </row>
    <row r="302" spans="1:16" ht="21.75" customHeight="1" x14ac:dyDescent="0.3">
      <c r="A302" s="203" t="s">
        <v>124</v>
      </c>
      <c r="B302" s="413" t="s">
        <v>155</v>
      </c>
      <c r="C302" s="440"/>
      <c r="D302" s="227">
        <f>SUM(D303:D312)</f>
        <v>1956872</v>
      </c>
      <c r="E302" s="254">
        <f>SUM(E303:E312)</f>
        <v>3578995.8449999997</v>
      </c>
      <c r="F302" s="228">
        <f>+E302-D302</f>
        <v>1622123.8449999997</v>
      </c>
      <c r="G302" s="229">
        <f>+F302/D302*100</f>
        <v>82.89371226120052</v>
      </c>
      <c r="H302" s="152"/>
      <c r="I302" s="38"/>
      <c r="J302" s="77"/>
      <c r="K302" s="329"/>
      <c r="L302" s="329" t="s">
        <v>149</v>
      </c>
      <c r="M302" s="329"/>
      <c r="N302" s="329"/>
      <c r="O302" s="38">
        <f>SUM(O303,O307,O311)</f>
        <v>3578995845</v>
      </c>
      <c r="P302" s="34" t="s">
        <v>136</v>
      </c>
    </row>
    <row r="303" spans="1:16" ht="18.75" customHeight="1" x14ac:dyDescent="0.3">
      <c r="A303" s="190" t="s">
        <v>297</v>
      </c>
      <c r="B303" s="483" t="s">
        <v>276</v>
      </c>
      <c r="C303" s="480" t="s">
        <v>124</v>
      </c>
      <c r="D303" s="468">
        <v>1934272</v>
      </c>
      <c r="E303" s="471">
        <f>O303/1000</f>
        <v>3556342.5129999998</v>
      </c>
      <c r="F303" s="471">
        <f>E303-D303</f>
        <v>1622070.5129999998</v>
      </c>
      <c r="G303" s="486">
        <f>F303/D303*100</f>
        <v>83.85948372307513</v>
      </c>
      <c r="H303" s="147"/>
      <c r="I303" s="38"/>
      <c r="J303" s="77"/>
      <c r="K303" s="329"/>
      <c r="L303" s="329"/>
      <c r="M303" s="329"/>
      <c r="N303" s="329"/>
      <c r="O303" s="38">
        <f>SUM(O304:O306)</f>
        <v>3556342513</v>
      </c>
      <c r="P303" s="34" t="s">
        <v>136</v>
      </c>
    </row>
    <row r="304" spans="1:16" ht="16.5" customHeight="1" x14ac:dyDescent="0.3">
      <c r="A304" s="138"/>
      <c r="B304" s="484"/>
      <c r="C304" s="481"/>
      <c r="D304" s="469"/>
      <c r="E304" s="476"/>
      <c r="F304" s="476"/>
      <c r="G304" s="487"/>
      <c r="H304" s="230" t="s">
        <v>68</v>
      </c>
      <c r="I304" s="28">
        <v>1539351963</v>
      </c>
      <c r="J304" s="27" t="s">
        <v>136</v>
      </c>
      <c r="K304" s="41" t="s">
        <v>111</v>
      </c>
      <c r="L304" s="369">
        <v>1</v>
      </c>
      <c r="M304" s="369" t="s">
        <v>114</v>
      </c>
      <c r="N304" s="47" t="s">
        <v>126</v>
      </c>
      <c r="O304" s="28">
        <f>+I304*L304</f>
        <v>1539351963</v>
      </c>
      <c r="P304" s="42" t="s">
        <v>136</v>
      </c>
    </row>
    <row r="305" spans="1:16" ht="16.5" customHeight="1" x14ac:dyDescent="0.3">
      <c r="A305" s="138"/>
      <c r="B305" s="484"/>
      <c r="C305" s="481"/>
      <c r="D305" s="469"/>
      <c r="E305" s="476"/>
      <c r="F305" s="476"/>
      <c r="G305" s="487"/>
      <c r="H305" s="231" t="s">
        <v>195</v>
      </c>
      <c r="I305" s="28">
        <v>761835303</v>
      </c>
      <c r="J305" s="27" t="s">
        <v>136</v>
      </c>
      <c r="K305" s="41" t="s">
        <v>111</v>
      </c>
      <c r="L305" s="369">
        <v>1</v>
      </c>
      <c r="M305" s="369" t="s">
        <v>114</v>
      </c>
      <c r="N305" s="47" t="s">
        <v>126</v>
      </c>
      <c r="O305" s="28">
        <f>+I305*L305</f>
        <v>761835303</v>
      </c>
      <c r="P305" s="42" t="s">
        <v>136</v>
      </c>
    </row>
    <row r="306" spans="1:16" ht="16.5" customHeight="1" x14ac:dyDescent="0.3">
      <c r="A306" s="138"/>
      <c r="B306" s="484"/>
      <c r="C306" s="482"/>
      <c r="D306" s="470"/>
      <c r="E306" s="477"/>
      <c r="F306" s="477"/>
      <c r="G306" s="488"/>
      <c r="H306" s="232" t="s">
        <v>172</v>
      </c>
      <c r="I306" s="233">
        <v>1255155247</v>
      </c>
      <c r="J306" s="149" t="s">
        <v>136</v>
      </c>
      <c r="K306" s="62" t="s">
        <v>111</v>
      </c>
      <c r="L306" s="299">
        <v>1</v>
      </c>
      <c r="M306" s="299" t="s">
        <v>114</v>
      </c>
      <c r="N306" s="63" t="s">
        <v>126</v>
      </c>
      <c r="O306" s="44">
        <f>+I306*L306</f>
        <v>1255155247</v>
      </c>
      <c r="P306" s="64" t="s">
        <v>136</v>
      </c>
    </row>
    <row r="307" spans="1:16" ht="18.75" hidden="1" customHeight="1" x14ac:dyDescent="0.3">
      <c r="A307" s="190"/>
      <c r="B307" s="484"/>
      <c r="C307" s="480" t="s">
        <v>273</v>
      </c>
      <c r="D307" s="468">
        <v>0</v>
      </c>
      <c r="E307" s="471">
        <f>(O307/1000)</f>
        <v>0</v>
      </c>
      <c r="F307" s="471">
        <f>E307-D307</f>
        <v>0</v>
      </c>
      <c r="G307" s="486" t="e">
        <f>(E307-D307)/D307*100</f>
        <v>#DIV/0!</v>
      </c>
      <c r="H307" s="147"/>
      <c r="I307" s="38"/>
      <c r="J307" s="77"/>
      <c r="K307" s="329"/>
      <c r="L307" s="329"/>
      <c r="M307" s="329"/>
      <c r="N307" s="329"/>
      <c r="O307" s="38">
        <f>SUM(O308:O310)</f>
        <v>0</v>
      </c>
      <c r="P307" s="34" t="s">
        <v>136</v>
      </c>
    </row>
    <row r="308" spans="1:16" ht="16.5" hidden="1" customHeight="1" x14ac:dyDescent="0.3">
      <c r="A308" s="138"/>
      <c r="B308" s="484"/>
      <c r="C308" s="481"/>
      <c r="D308" s="469"/>
      <c r="E308" s="476"/>
      <c r="F308" s="476"/>
      <c r="G308" s="487"/>
      <c r="H308" s="230" t="s">
        <v>68</v>
      </c>
      <c r="I308" s="28">
        <v>0</v>
      </c>
      <c r="J308" s="27" t="s">
        <v>136</v>
      </c>
      <c r="K308" s="41" t="s">
        <v>111</v>
      </c>
      <c r="L308" s="369">
        <v>1</v>
      </c>
      <c r="M308" s="369" t="s">
        <v>114</v>
      </c>
      <c r="N308" s="47" t="s">
        <v>126</v>
      </c>
      <c r="O308" s="28">
        <f>+I308*L308</f>
        <v>0</v>
      </c>
      <c r="P308" s="42" t="s">
        <v>136</v>
      </c>
    </row>
    <row r="309" spans="1:16" ht="16.5" hidden="1" customHeight="1" x14ac:dyDescent="0.3">
      <c r="A309" s="138"/>
      <c r="B309" s="484"/>
      <c r="C309" s="481"/>
      <c r="D309" s="469"/>
      <c r="E309" s="476"/>
      <c r="F309" s="476"/>
      <c r="G309" s="487"/>
      <c r="H309" s="231" t="s">
        <v>195</v>
      </c>
      <c r="I309" s="28">
        <v>0</v>
      </c>
      <c r="J309" s="27" t="s">
        <v>136</v>
      </c>
      <c r="K309" s="41" t="s">
        <v>111</v>
      </c>
      <c r="L309" s="369">
        <v>1</v>
      </c>
      <c r="M309" s="369" t="s">
        <v>114</v>
      </c>
      <c r="N309" s="47" t="s">
        <v>126</v>
      </c>
      <c r="O309" s="28">
        <f>+I309*L309</f>
        <v>0</v>
      </c>
      <c r="P309" s="42" t="s">
        <v>136</v>
      </c>
    </row>
    <row r="310" spans="1:16" ht="16.5" hidden="1" customHeight="1" x14ac:dyDescent="0.3">
      <c r="A310" s="138"/>
      <c r="B310" s="484"/>
      <c r="C310" s="482"/>
      <c r="D310" s="470"/>
      <c r="E310" s="477"/>
      <c r="F310" s="477"/>
      <c r="G310" s="488"/>
      <c r="H310" s="232" t="s">
        <v>172</v>
      </c>
      <c r="I310" s="233">
        <v>0</v>
      </c>
      <c r="J310" s="149" t="s">
        <v>136</v>
      </c>
      <c r="K310" s="62" t="s">
        <v>111</v>
      </c>
      <c r="L310" s="299">
        <v>1</v>
      </c>
      <c r="M310" s="299" t="s">
        <v>114</v>
      </c>
      <c r="N310" s="63" t="s">
        <v>126</v>
      </c>
      <c r="O310" s="44">
        <f>+I310*L310</f>
        <v>0</v>
      </c>
      <c r="P310" s="64" t="s">
        <v>136</v>
      </c>
    </row>
    <row r="311" spans="1:16" ht="16.5" customHeight="1" x14ac:dyDescent="0.3">
      <c r="A311" s="138"/>
      <c r="B311" s="484"/>
      <c r="C311" s="480" t="s">
        <v>164</v>
      </c>
      <c r="D311" s="471">
        <v>22600</v>
      </c>
      <c r="E311" s="471">
        <f>O311/1000</f>
        <v>22653.331999999999</v>
      </c>
      <c r="F311" s="471">
        <f>E311-D311</f>
        <v>53.331999999998516</v>
      </c>
      <c r="G311" s="486">
        <f>F311/D311*100</f>
        <v>0.2359823008849492</v>
      </c>
      <c r="H311" s="147"/>
      <c r="I311" s="46"/>
      <c r="J311" s="77"/>
      <c r="K311" s="45"/>
      <c r="L311" s="329" t="s">
        <v>149</v>
      </c>
      <c r="M311" s="329"/>
      <c r="N311" s="329"/>
      <c r="O311" s="38">
        <f>SUM(O312:O312)</f>
        <v>22653332</v>
      </c>
      <c r="P311" s="34" t="s">
        <v>136</v>
      </c>
    </row>
    <row r="312" spans="1:16" ht="16.5" customHeight="1" thickBot="1" x14ac:dyDescent="0.35">
      <c r="A312" s="234"/>
      <c r="B312" s="485"/>
      <c r="C312" s="496"/>
      <c r="D312" s="472"/>
      <c r="E312" s="472"/>
      <c r="F312" s="472"/>
      <c r="G312" s="489"/>
      <c r="H312" s="295" t="s">
        <v>463</v>
      </c>
      <c r="I312" s="82">
        <v>22653332</v>
      </c>
      <c r="J312" s="296" t="s">
        <v>136</v>
      </c>
      <c r="K312" s="84" t="s">
        <v>111</v>
      </c>
      <c r="L312" s="83">
        <v>1</v>
      </c>
      <c r="M312" s="83" t="s">
        <v>114</v>
      </c>
      <c r="N312" s="85" t="s">
        <v>126</v>
      </c>
      <c r="O312" s="297">
        <f>+I312*L312</f>
        <v>22653332</v>
      </c>
      <c r="P312" s="86" t="s">
        <v>136</v>
      </c>
    </row>
    <row r="313" spans="1:16" ht="16.5" customHeight="1" x14ac:dyDescent="0.3">
      <c r="B313" s="235"/>
      <c r="C313" s="236"/>
      <c r="D313" s="113"/>
      <c r="G313" s="237"/>
      <c r="H313" s="169"/>
      <c r="I313" s="40"/>
      <c r="K313" s="41"/>
      <c r="N313" s="47"/>
      <c r="O313" s="56"/>
    </row>
    <row r="314" spans="1:16" x14ac:dyDescent="0.3">
      <c r="H314" s="238"/>
    </row>
    <row r="315" spans="1:16" x14ac:dyDescent="0.3">
      <c r="H315" s="239"/>
    </row>
    <row r="316" spans="1:16" ht="9.75" customHeight="1" x14ac:dyDescent="0.3"/>
    <row r="317" spans="1:16" ht="21.75" customHeight="1" x14ac:dyDescent="0.3"/>
    <row r="319" spans="1:16" x14ac:dyDescent="0.3">
      <c r="H319" s="240"/>
    </row>
    <row r="320" spans="1:16" x14ac:dyDescent="0.3">
      <c r="H320" s="240"/>
    </row>
  </sheetData>
  <mergeCells count="335">
    <mergeCell ref="F68:F76"/>
    <mergeCell ref="G68:G76"/>
    <mergeCell ref="C33:C37"/>
    <mergeCell ref="D33:D37"/>
    <mergeCell ref="E33:E37"/>
    <mergeCell ref="F33:F37"/>
    <mergeCell ref="G33:G37"/>
    <mergeCell ref="L127:N127"/>
    <mergeCell ref="G91:G93"/>
    <mergeCell ref="G65:G67"/>
    <mergeCell ref="F65:F67"/>
    <mergeCell ref="G60:G64"/>
    <mergeCell ref="G78:G79"/>
    <mergeCell ref="L68:N68"/>
    <mergeCell ref="L85:N85"/>
    <mergeCell ref="F98:F99"/>
    <mergeCell ref="F94:F97"/>
    <mergeCell ref="F91:F93"/>
    <mergeCell ref="G94:G97"/>
    <mergeCell ref="G56:G59"/>
    <mergeCell ref="F56:F59"/>
    <mergeCell ref="F60:F64"/>
    <mergeCell ref="F80:F81"/>
    <mergeCell ref="G82:G83"/>
    <mergeCell ref="L164:N164"/>
    <mergeCell ref="G176:G179"/>
    <mergeCell ref="L169:N169"/>
    <mergeCell ref="F169:F170"/>
    <mergeCell ref="F161:F162"/>
    <mergeCell ref="G161:G162"/>
    <mergeCell ref="G169:G170"/>
    <mergeCell ref="F172:F174"/>
    <mergeCell ref="L140:N140"/>
    <mergeCell ref="F158:F160"/>
    <mergeCell ref="L33:N33"/>
    <mergeCell ref="L38:N38"/>
    <mergeCell ref="L40:N40"/>
    <mergeCell ref="L49:N49"/>
    <mergeCell ref="G40:G45"/>
    <mergeCell ref="F30:F31"/>
    <mergeCell ref="G38:G39"/>
    <mergeCell ref="F38:F39"/>
    <mergeCell ref="G47:G48"/>
    <mergeCell ref="L29:M29"/>
    <mergeCell ref="G30:G31"/>
    <mergeCell ref="L13:N13"/>
    <mergeCell ref="L28:M28"/>
    <mergeCell ref="L24:N24"/>
    <mergeCell ref="F24:F29"/>
    <mergeCell ref="G8:G12"/>
    <mergeCell ref="F47:F48"/>
    <mergeCell ref="F40:F45"/>
    <mergeCell ref="L25:M25"/>
    <mergeCell ref="L26:M26"/>
    <mergeCell ref="L27:M27"/>
    <mergeCell ref="G24:G29"/>
    <mergeCell ref="F49:F55"/>
    <mergeCell ref="F82:F83"/>
    <mergeCell ref="E117:E118"/>
    <mergeCell ref="E104:E105"/>
    <mergeCell ref="G80:G81"/>
    <mergeCell ref="G86:G90"/>
    <mergeCell ref="F86:F90"/>
    <mergeCell ref="G131:G132"/>
    <mergeCell ref="G125:G126"/>
    <mergeCell ref="F125:F126"/>
    <mergeCell ref="F117:F118"/>
    <mergeCell ref="G117:G118"/>
    <mergeCell ref="F119:F124"/>
    <mergeCell ref="G127:G128"/>
    <mergeCell ref="G101:G103"/>
    <mergeCell ref="G106:G109"/>
    <mergeCell ref="E106:E109"/>
    <mergeCell ref="E110:E111"/>
    <mergeCell ref="E98:E99"/>
    <mergeCell ref="E82:E83"/>
    <mergeCell ref="E91:E93"/>
    <mergeCell ref="E115:E116"/>
    <mergeCell ref="E112:E113"/>
    <mergeCell ref="E80:E81"/>
    <mergeCell ref="E94:E97"/>
    <mergeCell ref="C78:C79"/>
    <mergeCell ref="C49:C55"/>
    <mergeCell ref="C86:C90"/>
    <mergeCell ref="E56:E59"/>
    <mergeCell ref="D56:D59"/>
    <mergeCell ref="B77:C77"/>
    <mergeCell ref="C56:C59"/>
    <mergeCell ref="C60:C64"/>
    <mergeCell ref="E78:E79"/>
    <mergeCell ref="D78:D79"/>
    <mergeCell ref="E86:E90"/>
    <mergeCell ref="D86:D90"/>
    <mergeCell ref="C65:C67"/>
    <mergeCell ref="C68:C76"/>
    <mergeCell ref="B84:C84"/>
    <mergeCell ref="C80:C81"/>
    <mergeCell ref="E3:E4"/>
    <mergeCell ref="A5:C5"/>
    <mergeCell ref="C8:C12"/>
    <mergeCell ref="D8:D12"/>
    <mergeCell ref="B3:B4"/>
    <mergeCell ref="D13:D21"/>
    <mergeCell ref="E8:E12"/>
    <mergeCell ref="E13:E21"/>
    <mergeCell ref="E22:E23"/>
    <mergeCell ref="D3:D4"/>
    <mergeCell ref="D22:D23"/>
    <mergeCell ref="C22:C23"/>
    <mergeCell ref="E24:E29"/>
    <mergeCell ref="E38:E39"/>
    <mergeCell ref="E40:E45"/>
    <mergeCell ref="E47:E48"/>
    <mergeCell ref="D30:D31"/>
    <mergeCell ref="E49:E55"/>
    <mergeCell ref="D60:D64"/>
    <mergeCell ref="D49:D55"/>
    <mergeCell ref="D94:D97"/>
    <mergeCell ref="E68:E76"/>
    <mergeCell ref="D24:D29"/>
    <mergeCell ref="D47:D48"/>
    <mergeCell ref="D40:D45"/>
    <mergeCell ref="D65:D67"/>
    <mergeCell ref="E65:E67"/>
    <mergeCell ref="E60:E64"/>
    <mergeCell ref="E30:E31"/>
    <mergeCell ref="D68:D76"/>
    <mergeCell ref="D80:D81"/>
    <mergeCell ref="D91:D93"/>
    <mergeCell ref="E101:E103"/>
    <mergeCell ref="D98:D99"/>
    <mergeCell ref="E119:E124"/>
    <mergeCell ref="E150:E156"/>
    <mergeCell ref="E134:E135"/>
    <mergeCell ref="E125:E126"/>
    <mergeCell ref="E129:E130"/>
    <mergeCell ref="E131:E132"/>
    <mergeCell ref="E127:E128"/>
    <mergeCell ref="D117:D118"/>
    <mergeCell ref="D110:D111"/>
    <mergeCell ref="D176:D179"/>
    <mergeCell ref="C127:C128"/>
    <mergeCell ref="D140:D149"/>
    <mergeCell ref="C197:C200"/>
    <mergeCell ref="C112:C113"/>
    <mergeCell ref="C117:C118"/>
    <mergeCell ref="C101:C103"/>
    <mergeCell ref="D101:D103"/>
    <mergeCell ref="C134:C135"/>
    <mergeCell ref="C176:C179"/>
    <mergeCell ref="C104:C105"/>
    <mergeCell ref="D158:D160"/>
    <mergeCell ref="D112:D113"/>
    <mergeCell ref="D106:D109"/>
    <mergeCell ref="D104:D105"/>
    <mergeCell ref="D161:D162"/>
    <mergeCell ref="C150:C156"/>
    <mergeCell ref="D169:D170"/>
    <mergeCell ref="D172:D174"/>
    <mergeCell ref="D164:D168"/>
    <mergeCell ref="C161:C162"/>
    <mergeCell ref="C164:C168"/>
    <mergeCell ref="C158:C160"/>
    <mergeCell ref="C172:C174"/>
    <mergeCell ref="C169:C170"/>
    <mergeCell ref="D150:D156"/>
    <mergeCell ref="C125:C126"/>
    <mergeCell ref="D134:D135"/>
    <mergeCell ref="C129:C130"/>
    <mergeCell ref="D129:D130"/>
    <mergeCell ref="D127:D128"/>
    <mergeCell ref="C131:C132"/>
    <mergeCell ref="D131:D132"/>
    <mergeCell ref="C136:C139"/>
    <mergeCell ref="D136:D139"/>
    <mergeCell ref="C140:C149"/>
    <mergeCell ref="L300:N300"/>
    <mergeCell ref="L197:N197"/>
    <mergeCell ref="L209:N209"/>
    <mergeCell ref="L181:N181"/>
    <mergeCell ref="L191:N191"/>
    <mergeCell ref="L188:N188"/>
    <mergeCell ref="L172:N172"/>
    <mergeCell ref="G181:G187"/>
    <mergeCell ref="L202:N202"/>
    <mergeCell ref="L176:N176"/>
    <mergeCell ref="G188:G189"/>
    <mergeCell ref="G209:G211"/>
    <mergeCell ref="G191:G196"/>
    <mergeCell ref="G172:G174"/>
    <mergeCell ref="G202:G208"/>
    <mergeCell ref="G197:G200"/>
    <mergeCell ref="N2:P2"/>
    <mergeCell ref="L114:N114"/>
    <mergeCell ref="L150:N150"/>
    <mergeCell ref="L161:N161"/>
    <mergeCell ref="L131:N131"/>
    <mergeCell ref="L158:N158"/>
    <mergeCell ref="L125:N125"/>
    <mergeCell ref="L98:N98"/>
    <mergeCell ref="L91:N91"/>
    <mergeCell ref="L112:N112"/>
    <mergeCell ref="L94:N94"/>
    <mergeCell ref="L100:N100"/>
    <mergeCell ref="L110:N110"/>
    <mergeCell ref="L115:N115"/>
    <mergeCell ref="L119:N119"/>
    <mergeCell ref="H3:P4"/>
    <mergeCell ref="L134:N134"/>
    <mergeCell ref="L117:N117"/>
    <mergeCell ref="L56:N56"/>
    <mergeCell ref="L60:N60"/>
    <mergeCell ref="L65:N65"/>
    <mergeCell ref="L86:N86"/>
    <mergeCell ref="L129:N129"/>
    <mergeCell ref="L136:N136"/>
    <mergeCell ref="F3:G3"/>
    <mergeCell ref="G119:G124"/>
    <mergeCell ref="F104:F105"/>
    <mergeCell ref="L101:N101"/>
    <mergeCell ref="F101:F103"/>
    <mergeCell ref="G104:G105"/>
    <mergeCell ref="G112:G113"/>
    <mergeCell ref="L104:N104"/>
    <mergeCell ref="F110:F111"/>
    <mergeCell ref="G110:G111"/>
    <mergeCell ref="L106:N106"/>
    <mergeCell ref="F106:F109"/>
    <mergeCell ref="G98:G99"/>
    <mergeCell ref="F78:F79"/>
    <mergeCell ref="F13:F21"/>
    <mergeCell ref="F8:F12"/>
    <mergeCell ref="G13:G21"/>
    <mergeCell ref="L22:N22"/>
    <mergeCell ref="G22:G23"/>
    <mergeCell ref="F22:F23"/>
    <mergeCell ref="G49:G55"/>
    <mergeCell ref="F115:F116"/>
    <mergeCell ref="G115:G116"/>
    <mergeCell ref="F112:F113"/>
    <mergeCell ref="A1:B1"/>
    <mergeCell ref="A2:B2"/>
    <mergeCell ref="A3:A4"/>
    <mergeCell ref="B6:C6"/>
    <mergeCell ref="C110:C111"/>
    <mergeCell ref="D125:D126"/>
    <mergeCell ref="D38:D39"/>
    <mergeCell ref="C30:C31"/>
    <mergeCell ref="D82:D83"/>
    <mergeCell ref="C98:C99"/>
    <mergeCell ref="C47:C48"/>
    <mergeCell ref="C40:C45"/>
    <mergeCell ref="C94:C97"/>
    <mergeCell ref="C82:C83"/>
    <mergeCell ref="C91:C93"/>
    <mergeCell ref="C24:C29"/>
    <mergeCell ref="C13:C21"/>
    <mergeCell ref="C38:C39"/>
    <mergeCell ref="C106:C109"/>
    <mergeCell ref="C119:C124"/>
    <mergeCell ref="D119:D124"/>
    <mergeCell ref="C3:C4"/>
    <mergeCell ref="C115:C116"/>
    <mergeCell ref="D115:D116"/>
    <mergeCell ref="G303:G306"/>
    <mergeCell ref="E311:E312"/>
    <mergeCell ref="G311:G312"/>
    <mergeCell ref="G300:G301"/>
    <mergeCell ref="C181:C187"/>
    <mergeCell ref="F300:F301"/>
    <mergeCell ref="E307:E310"/>
    <mergeCell ref="D191:D196"/>
    <mergeCell ref="E202:E208"/>
    <mergeCell ref="G307:G310"/>
    <mergeCell ref="C300:C301"/>
    <mergeCell ref="D300:D301"/>
    <mergeCell ref="E300:E301"/>
    <mergeCell ref="F181:F187"/>
    <mergeCell ref="D181:D187"/>
    <mergeCell ref="E181:E187"/>
    <mergeCell ref="C209:C211"/>
    <mergeCell ref="B299:C299"/>
    <mergeCell ref="C202:C208"/>
    <mergeCell ref="C191:C196"/>
    <mergeCell ref="C311:C312"/>
    <mergeCell ref="C307:C310"/>
    <mergeCell ref="D188:D189"/>
    <mergeCell ref="B212:C212"/>
    <mergeCell ref="D307:D310"/>
    <mergeCell ref="B302:C302"/>
    <mergeCell ref="D311:D312"/>
    <mergeCell ref="D209:D211"/>
    <mergeCell ref="E188:E189"/>
    <mergeCell ref="F188:F189"/>
    <mergeCell ref="E191:E196"/>
    <mergeCell ref="E209:E211"/>
    <mergeCell ref="E197:E200"/>
    <mergeCell ref="D197:D200"/>
    <mergeCell ref="F191:F196"/>
    <mergeCell ref="F202:F208"/>
    <mergeCell ref="F197:F200"/>
    <mergeCell ref="F209:F211"/>
    <mergeCell ref="F311:F312"/>
    <mergeCell ref="F307:F310"/>
    <mergeCell ref="D202:D208"/>
    <mergeCell ref="C303:C306"/>
    <mergeCell ref="D303:D306"/>
    <mergeCell ref="B303:B312"/>
    <mergeCell ref="C188:C189"/>
    <mergeCell ref="E303:E306"/>
    <mergeCell ref="F303:F306"/>
    <mergeCell ref="F127:F128"/>
    <mergeCell ref="G158:G160"/>
    <mergeCell ref="F150:F156"/>
    <mergeCell ref="G150:G156"/>
    <mergeCell ref="F129:F130"/>
    <mergeCell ref="E176:E179"/>
    <mergeCell ref="E169:E170"/>
    <mergeCell ref="E172:E174"/>
    <mergeCell ref="G129:G130"/>
    <mergeCell ref="F131:F132"/>
    <mergeCell ref="F176:F179"/>
    <mergeCell ref="F164:F168"/>
    <mergeCell ref="G164:G168"/>
    <mergeCell ref="F134:F135"/>
    <mergeCell ref="G134:G135"/>
    <mergeCell ref="E158:E160"/>
    <mergeCell ref="E164:E168"/>
    <mergeCell ref="E161:E162"/>
    <mergeCell ref="E136:E139"/>
    <mergeCell ref="F136:F139"/>
    <mergeCell ref="G136:G139"/>
    <mergeCell ref="E140:E149"/>
    <mergeCell ref="F140:F149"/>
    <mergeCell ref="G140:G149"/>
  </mergeCells>
  <phoneticPr fontId="6" type="noConversion"/>
  <pageMargins left="0.19685039370078741" right="0.19685039370078741" top="0.47244094488188981" bottom="0.39370078740157483" header="0.39370078740157483" footer="0.19685039370078741"/>
  <pageSetup paperSize="9" scale="87" firstPageNumber="4" fitToWidth="14" fitToHeight="14" orientation="landscape" useFirstPageNumber="1" r:id="rId1"/>
  <headerFooter>
    <oddFooter>&amp;C&amp;"맑은 고딕,Regular"&amp;P</oddFooter>
  </headerFooter>
  <rowBreaks count="10" manualBreakCount="10">
    <brk id="31" max="15" man="1"/>
    <brk id="64" max="16" man="1"/>
    <brk id="97" max="15" man="1"/>
    <brk id="130" max="15" man="1"/>
    <brk id="162" max="15" man="1"/>
    <brk id="196" max="15" man="1"/>
    <brk id="200" max="16" man="1"/>
    <brk id="232" max="16" man="1"/>
    <brk id="261" max="16" man="1"/>
    <brk id="288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세입예산서</vt:lpstr>
      <vt:lpstr>세출예산서</vt:lpstr>
      <vt:lpstr>세입예산서!Print_Area</vt:lpstr>
      <vt:lpstr>세출예산서!Print_Area</vt:lpstr>
      <vt:lpstr>예산총칙!Print_Area</vt:lpstr>
      <vt:lpstr>세입예산서!Print_Titles</vt:lpstr>
      <vt:lpstr>세출예산서!Print_Titles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2024-02-13T08:05:55Z</cp:lastPrinted>
  <dcterms:created xsi:type="dcterms:W3CDTF">2009-12-07T05:26:05Z</dcterms:created>
  <dcterms:modified xsi:type="dcterms:W3CDTF">2024-02-23T08:28:05Z</dcterms:modified>
  <cp:version>1100.0100.01</cp:version>
</cp:coreProperties>
</file>