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30" windowWidth="23475" windowHeight="9585"/>
  </bookViews>
  <sheets>
    <sheet name="총괄" sheetId="1" r:id="rId1"/>
  </sheets>
  <externalReferences>
    <externalReference r:id="rId2"/>
  </externalReferences>
  <definedNames>
    <definedName name="_xlnm.Print_Area" localSheetId="0">총괄!$A$1:$P$42</definedName>
    <definedName name="_xlnm.Print_Titles" localSheetId="0">총괄!$3:$5</definedName>
  </definedNames>
  <calcPr calcId="145621" fullCalcOnLoad="1"/>
</workbook>
</file>

<file path=xl/calcChain.xml><?xml version="1.0" encoding="utf-8"?>
<calcChain xmlns="http://schemas.openxmlformats.org/spreadsheetml/2006/main">
  <c r="L42" i="1" l="1"/>
  <c r="N42" i="1" s="1"/>
  <c r="O42" i="1" s="1"/>
  <c r="K42" i="1"/>
  <c r="M41" i="1"/>
  <c r="L41" i="1"/>
  <c r="L40" i="1" s="1"/>
  <c r="N40" i="1" s="1"/>
  <c r="O40" i="1" s="1"/>
  <c r="K41" i="1"/>
  <c r="K40" i="1" s="1"/>
  <c r="M40" i="1"/>
  <c r="M39" i="1"/>
  <c r="L39" i="1"/>
  <c r="N39" i="1" s="1"/>
  <c r="O39" i="1" s="1"/>
  <c r="K39" i="1"/>
  <c r="L38" i="1"/>
  <c r="K38" i="1"/>
  <c r="N38" i="1" s="1"/>
  <c r="O38" i="1" s="1"/>
  <c r="F38" i="1"/>
  <c r="E38" i="1"/>
  <c r="G38" i="1" s="1"/>
  <c r="H38" i="1" s="1"/>
  <c r="D38" i="1"/>
  <c r="M37" i="1"/>
  <c r="L37" i="1"/>
  <c r="K37" i="1"/>
  <c r="N37" i="1" s="1"/>
  <c r="O37" i="1" s="1"/>
  <c r="F37" i="1"/>
  <c r="E37" i="1"/>
  <c r="G37" i="1" s="1"/>
  <c r="H37" i="1" s="1"/>
  <c r="D37" i="1"/>
  <c r="M36" i="1"/>
  <c r="L36" i="1"/>
  <c r="N36" i="1" s="1"/>
  <c r="O36" i="1" s="1"/>
  <c r="K36" i="1"/>
  <c r="F36" i="1"/>
  <c r="E36" i="1"/>
  <c r="G36" i="1" s="1"/>
  <c r="H36" i="1" s="1"/>
  <c r="D36" i="1"/>
  <c r="N35" i="1"/>
  <c r="O35" i="1" s="1"/>
  <c r="M35" i="1"/>
  <c r="M34" i="1" s="1"/>
  <c r="L35" i="1"/>
  <c r="K35" i="1"/>
  <c r="F35" i="1"/>
  <c r="E35" i="1"/>
  <c r="D35" i="1"/>
  <c r="G35" i="1" s="1"/>
  <c r="H35" i="1" s="1"/>
  <c r="L34" i="1"/>
  <c r="N34" i="1" s="1"/>
  <c r="O34" i="1" s="1"/>
  <c r="K34" i="1"/>
  <c r="F34" i="1"/>
  <c r="E34" i="1"/>
  <c r="N33" i="1"/>
  <c r="O33" i="1" s="1"/>
  <c r="M33" i="1"/>
  <c r="L33" i="1"/>
  <c r="K33" i="1"/>
  <c r="F33" i="1"/>
  <c r="E33" i="1"/>
  <c r="G33" i="1" s="1"/>
  <c r="H33" i="1" s="1"/>
  <c r="D33" i="1"/>
  <c r="M32" i="1"/>
  <c r="L32" i="1"/>
  <c r="N32" i="1" s="1"/>
  <c r="O32" i="1" s="1"/>
  <c r="K32" i="1"/>
  <c r="E32" i="1"/>
  <c r="G32" i="1" s="1"/>
  <c r="D32" i="1"/>
  <c r="L31" i="1"/>
  <c r="N31" i="1" s="1"/>
  <c r="O31" i="1" s="1"/>
  <c r="K31" i="1"/>
  <c r="F31" i="1"/>
  <c r="E31" i="1"/>
  <c r="G31" i="1" s="1"/>
  <c r="H31" i="1" s="1"/>
  <c r="D31" i="1"/>
  <c r="N30" i="1"/>
  <c r="O30" i="1" s="1"/>
  <c r="M30" i="1"/>
  <c r="L30" i="1"/>
  <c r="K30" i="1"/>
  <c r="F30" i="1"/>
  <c r="E30" i="1"/>
  <c r="D30" i="1"/>
  <c r="G30" i="1" s="1"/>
  <c r="H30" i="1" s="1"/>
  <c r="M29" i="1"/>
  <c r="L29" i="1"/>
  <c r="N29" i="1" s="1"/>
  <c r="O29" i="1" s="1"/>
  <c r="K29" i="1"/>
  <c r="K28" i="1" s="1"/>
  <c r="F29" i="1"/>
  <c r="E29" i="1"/>
  <c r="G29" i="1" s="1"/>
  <c r="H29" i="1" s="1"/>
  <c r="D29" i="1"/>
  <c r="M28" i="1"/>
  <c r="F28" i="1"/>
  <c r="E28" i="1"/>
  <c r="D28" i="1"/>
  <c r="G28" i="1" s="1"/>
  <c r="H28" i="1" s="1"/>
  <c r="M27" i="1"/>
  <c r="L27" i="1"/>
  <c r="N27" i="1" s="1"/>
  <c r="O27" i="1" s="1"/>
  <c r="K27" i="1"/>
  <c r="F27" i="1"/>
  <c r="E27" i="1"/>
  <c r="G27" i="1" s="1"/>
  <c r="H27" i="1" s="1"/>
  <c r="D27" i="1"/>
  <c r="M26" i="1"/>
  <c r="L26" i="1"/>
  <c r="N26" i="1" s="1"/>
  <c r="O26" i="1" s="1"/>
  <c r="K26" i="1"/>
  <c r="F26" i="1"/>
  <c r="E26" i="1"/>
  <c r="G26" i="1" s="1"/>
  <c r="H26" i="1" s="1"/>
  <c r="D26" i="1"/>
  <c r="M25" i="1"/>
  <c r="L25" i="1"/>
  <c r="K25" i="1"/>
  <c r="N25" i="1" s="1"/>
  <c r="O25" i="1" s="1"/>
  <c r="F25" i="1"/>
  <c r="E25" i="1"/>
  <c r="G25" i="1" s="1"/>
  <c r="H25" i="1" s="1"/>
  <c r="D25" i="1"/>
  <c r="M24" i="1"/>
  <c r="L24" i="1"/>
  <c r="N24" i="1" s="1"/>
  <c r="O24" i="1" s="1"/>
  <c r="K24" i="1"/>
  <c r="G24" i="1"/>
  <c r="H24" i="1" s="1"/>
  <c r="F24" i="1"/>
  <c r="E24" i="1"/>
  <c r="D24" i="1"/>
  <c r="M23" i="1"/>
  <c r="L23" i="1"/>
  <c r="K23" i="1"/>
  <c r="N23" i="1" s="1"/>
  <c r="O23" i="1" s="1"/>
  <c r="F23" i="1"/>
  <c r="E23" i="1"/>
  <c r="G23" i="1" s="1"/>
  <c r="H23" i="1" s="1"/>
  <c r="D23" i="1"/>
  <c r="M22" i="1"/>
  <c r="L22" i="1"/>
  <c r="N22" i="1" s="1"/>
  <c r="O22" i="1" s="1"/>
  <c r="K22" i="1"/>
  <c r="F22" i="1"/>
  <c r="E22" i="1"/>
  <c r="G22" i="1" s="1"/>
  <c r="H22" i="1" s="1"/>
  <c r="D22" i="1"/>
  <c r="M21" i="1"/>
  <c r="K21" i="1"/>
  <c r="F21" i="1"/>
  <c r="E21" i="1"/>
  <c r="G21" i="1" s="1"/>
  <c r="H21" i="1" s="1"/>
  <c r="D21" i="1"/>
  <c r="D20" i="1" s="1"/>
  <c r="D19" i="1" s="1"/>
  <c r="M20" i="1"/>
  <c r="L20" i="1"/>
  <c r="N20" i="1" s="1"/>
  <c r="O20" i="1" s="1"/>
  <c r="K20" i="1"/>
  <c r="F20" i="1"/>
  <c r="E20" i="1"/>
  <c r="E19" i="1" s="1"/>
  <c r="M19" i="1"/>
  <c r="L19" i="1"/>
  <c r="K19" i="1"/>
  <c r="N19" i="1" s="1"/>
  <c r="O19" i="1" s="1"/>
  <c r="M18" i="1"/>
  <c r="L18" i="1"/>
  <c r="N18" i="1" s="1"/>
  <c r="O18" i="1" s="1"/>
  <c r="K18" i="1"/>
  <c r="E18" i="1"/>
  <c r="G18" i="1" s="1"/>
  <c r="H18" i="1" s="1"/>
  <c r="D18" i="1"/>
  <c r="M17" i="1"/>
  <c r="L17" i="1"/>
  <c r="N17" i="1" s="1"/>
  <c r="O17" i="1" s="1"/>
  <c r="K17" i="1"/>
  <c r="E17" i="1"/>
  <c r="G17" i="1" s="1"/>
  <c r="H17" i="1" s="1"/>
  <c r="D17" i="1"/>
  <c r="M16" i="1"/>
  <c r="L16" i="1"/>
  <c r="N16" i="1" s="1"/>
  <c r="O16" i="1" s="1"/>
  <c r="K16" i="1"/>
  <c r="G16" i="1"/>
  <c r="H16" i="1" s="1"/>
  <c r="F16" i="1"/>
  <c r="E16" i="1"/>
  <c r="D16" i="1"/>
  <c r="M15" i="1"/>
  <c r="L15" i="1"/>
  <c r="K15" i="1"/>
  <c r="N15" i="1" s="1"/>
  <c r="O15" i="1" s="1"/>
  <c r="F15" i="1"/>
  <c r="E15" i="1"/>
  <c r="G15" i="1" s="1"/>
  <c r="H15" i="1" s="1"/>
  <c r="D15" i="1"/>
  <c r="M14" i="1"/>
  <c r="L14" i="1"/>
  <c r="N14" i="1" s="1"/>
  <c r="O14" i="1" s="1"/>
  <c r="K14" i="1"/>
  <c r="G14" i="1"/>
  <c r="H14" i="1" s="1"/>
  <c r="F14" i="1"/>
  <c r="E14" i="1"/>
  <c r="D14" i="1"/>
  <c r="M13" i="1"/>
  <c r="L13" i="1"/>
  <c r="N13" i="1" s="1"/>
  <c r="O13" i="1" s="1"/>
  <c r="K13" i="1"/>
  <c r="F13" i="1"/>
  <c r="E13" i="1"/>
  <c r="G13" i="1" s="1"/>
  <c r="H13" i="1" s="1"/>
  <c r="D13" i="1"/>
  <c r="M12" i="1"/>
  <c r="L12" i="1"/>
  <c r="N12" i="1" s="1"/>
  <c r="O12" i="1" s="1"/>
  <c r="K12" i="1"/>
  <c r="E12" i="1"/>
  <c r="D12" i="1"/>
  <c r="M11" i="1"/>
  <c r="L11" i="1"/>
  <c r="N11" i="1" s="1"/>
  <c r="O11" i="1" s="1"/>
  <c r="K11" i="1"/>
  <c r="E11" i="1"/>
  <c r="M10" i="1"/>
  <c r="L10" i="1"/>
  <c r="N10" i="1" s="1"/>
  <c r="O10" i="1" s="1"/>
  <c r="K10" i="1"/>
  <c r="E10" i="1"/>
  <c r="G10" i="1" s="1"/>
  <c r="H10" i="1" s="1"/>
  <c r="D10" i="1"/>
  <c r="M9" i="1"/>
  <c r="L9" i="1"/>
  <c r="N9" i="1" s="1"/>
  <c r="O9" i="1" s="1"/>
  <c r="K9" i="1"/>
  <c r="E9" i="1"/>
  <c r="G9" i="1" s="1"/>
  <c r="H9" i="1" s="1"/>
  <c r="D9" i="1"/>
  <c r="M8" i="1"/>
  <c r="M7" i="1" s="1"/>
  <c r="M6" i="1" s="1"/>
  <c r="L8" i="1"/>
  <c r="K8" i="1"/>
  <c r="N8" i="1" s="1"/>
  <c r="O8" i="1" s="1"/>
  <c r="E8" i="1"/>
  <c r="D8" i="1"/>
  <c r="G8" i="1" s="1"/>
  <c r="H8" i="1" s="1"/>
  <c r="L7" i="1"/>
  <c r="N7" i="1" s="1"/>
  <c r="O7" i="1" s="1"/>
  <c r="K7" i="1"/>
  <c r="F7" i="1"/>
  <c r="E7" i="1"/>
  <c r="G7" i="1" s="1"/>
  <c r="H7" i="1" s="1"/>
  <c r="D7" i="1"/>
  <c r="F6" i="1"/>
  <c r="E6" i="1" l="1"/>
  <c r="G19" i="1"/>
  <c r="H19" i="1" s="1"/>
  <c r="D6" i="1"/>
  <c r="G34" i="1"/>
  <c r="H34" i="1" s="1"/>
  <c r="K6" i="1"/>
  <c r="D34" i="1"/>
  <c r="L28" i="1"/>
  <c r="N28" i="1" s="1"/>
  <c r="O28" i="1" s="1"/>
  <c r="G20" i="1"/>
  <c r="H20" i="1" s="1"/>
  <c r="N41" i="1"/>
  <c r="O41" i="1" s="1"/>
  <c r="L21" i="1"/>
  <c r="L6" i="1" l="1"/>
  <c r="N6" i="1" s="1"/>
  <c r="O6" i="1" s="1"/>
  <c r="N21" i="1"/>
  <c r="O21" i="1" s="1"/>
  <c r="G6" i="1"/>
  <c r="H6" i="1" s="1"/>
</calcChain>
</file>

<file path=xl/sharedStrings.xml><?xml version="1.0" encoding="utf-8"?>
<sst xmlns="http://schemas.openxmlformats.org/spreadsheetml/2006/main" count="152" uniqueCount="129">
  <si>
    <t>서울가톨릭사회복지회 2015년 3차 추가경정예산(안) 총괄표</t>
    <phoneticPr fontId="3" type="noConversion"/>
  </si>
  <si>
    <t xml:space="preserve"> </t>
    <phoneticPr fontId="3" type="noConversion"/>
  </si>
  <si>
    <t>(단위 : 천원)</t>
    <phoneticPr fontId="3" type="noConversion"/>
  </si>
  <si>
    <t>세           입</t>
    <phoneticPr fontId="3" type="noConversion"/>
  </si>
  <si>
    <t>세             출</t>
    <phoneticPr fontId="3" type="noConversion"/>
  </si>
  <si>
    <t>비   고</t>
    <phoneticPr fontId="3" type="noConversion"/>
  </si>
  <si>
    <t>관</t>
    <phoneticPr fontId="3" type="noConversion"/>
  </si>
  <si>
    <t>항</t>
    <phoneticPr fontId="3" type="noConversion"/>
  </si>
  <si>
    <t>목</t>
    <phoneticPr fontId="3" type="noConversion"/>
  </si>
  <si>
    <t>2015년 2차
추경예산(A)</t>
    <phoneticPr fontId="3" type="noConversion"/>
  </si>
  <si>
    <t>2015년 3차 
추경예산(B)</t>
    <phoneticPr fontId="3" type="noConversion"/>
  </si>
  <si>
    <t xml:space="preserve">2012년 11월 까지수입액(C)
</t>
    <phoneticPr fontId="3" type="noConversion"/>
  </si>
  <si>
    <t>증   감(B-A)</t>
    <phoneticPr fontId="3" type="noConversion"/>
  </si>
  <si>
    <t xml:space="preserve">2012년 11월까지 집행액(C)
</t>
    <phoneticPr fontId="3" type="noConversion"/>
  </si>
  <si>
    <t>금 액</t>
    <phoneticPr fontId="3" type="noConversion"/>
  </si>
  <si>
    <t>비 율</t>
    <phoneticPr fontId="3" type="noConversion"/>
  </si>
  <si>
    <t>총        계</t>
    <phoneticPr fontId="3" type="noConversion"/>
  </si>
  <si>
    <t>총       계</t>
    <phoneticPr fontId="3" type="noConversion"/>
  </si>
  <si>
    <t>재산수입</t>
    <phoneticPr fontId="3" type="noConversion"/>
  </si>
  <si>
    <t>기본재산수입</t>
    <phoneticPr fontId="3" type="noConversion"/>
  </si>
  <si>
    <t>합  계</t>
    <phoneticPr fontId="3" type="noConversion"/>
  </si>
  <si>
    <t>사무비</t>
    <phoneticPr fontId="3" type="noConversion"/>
  </si>
  <si>
    <t>합  계</t>
    <phoneticPr fontId="3" type="noConversion"/>
  </si>
  <si>
    <t>※ 세입 변동 내역</t>
    <phoneticPr fontId="3" type="noConversion"/>
  </si>
  <si>
    <t>임대수입</t>
    <phoneticPr fontId="3" type="noConversion"/>
  </si>
  <si>
    <t>인건비</t>
    <phoneticPr fontId="3" type="noConversion"/>
  </si>
  <si>
    <t>◆ 보조금수입 감소</t>
  </si>
  <si>
    <t>재산매각수입</t>
    <phoneticPr fontId="3" type="noConversion"/>
  </si>
  <si>
    <t>업무추진비</t>
    <phoneticPr fontId="3" type="noConversion"/>
  </si>
  <si>
    <t xml:space="preserve"> - 사회적기업진흥원 보조금 </t>
    <phoneticPr fontId="3" type="noConversion"/>
  </si>
  <si>
    <t>장학기금이자수입</t>
    <phoneticPr fontId="3" type="noConversion"/>
  </si>
  <si>
    <t>관리운영비</t>
    <phoneticPr fontId="3" type="noConversion"/>
  </si>
  <si>
    <t>감액</t>
    <phoneticPr fontId="3" type="noConversion"/>
  </si>
  <si>
    <t>기타재산수입</t>
    <phoneticPr fontId="3" type="noConversion"/>
  </si>
  <si>
    <t>재산조성비</t>
    <phoneticPr fontId="3" type="noConversion"/>
  </si>
  <si>
    <t>◆ 기타교구전입금 감소</t>
    <phoneticPr fontId="3" type="noConversion"/>
  </si>
  <si>
    <t>과년도수입</t>
    <phoneticPr fontId="3" type="noConversion"/>
  </si>
  <si>
    <t>시설비</t>
    <phoneticPr fontId="3" type="noConversion"/>
  </si>
  <si>
    <t xml:space="preserve"> - 강일동 신축자금 강일동성당</t>
    <phoneticPr fontId="3" type="noConversion"/>
  </si>
  <si>
    <t>보조금</t>
    <phoneticPr fontId="3" type="noConversion"/>
  </si>
  <si>
    <t>보조금수입</t>
    <phoneticPr fontId="3" type="noConversion"/>
  </si>
  <si>
    <t>기타보조금</t>
    <phoneticPr fontId="3" type="noConversion"/>
  </si>
  <si>
    <t>사회복지
사업비</t>
    <phoneticPr fontId="3" type="noConversion"/>
  </si>
  <si>
    <t>부담금 감액</t>
  </si>
  <si>
    <t>전입금</t>
    <phoneticPr fontId="3" type="noConversion"/>
  </si>
  <si>
    <t>본당사회사목사업비</t>
    <phoneticPr fontId="3" type="noConversion"/>
  </si>
  <si>
    <t>◆ 후원금 증가</t>
    <phoneticPr fontId="3" type="noConversion"/>
  </si>
  <si>
    <t>교구전입금</t>
    <phoneticPr fontId="3" type="noConversion"/>
  </si>
  <si>
    <t>분야별특화사업</t>
    <phoneticPr fontId="3" type="noConversion"/>
  </si>
  <si>
    <t xml:space="preserve"> - 서울주보 지정후원 증가</t>
    <phoneticPr fontId="3" type="noConversion"/>
  </si>
  <si>
    <t>사순절헌금</t>
    <phoneticPr fontId="3" type="noConversion"/>
  </si>
  <si>
    <t>지역사회보호및예방</t>
    <phoneticPr fontId="3" type="noConversion"/>
  </si>
  <si>
    <t xml:space="preserve"> -  개인후원금 증가</t>
    <phoneticPr fontId="3" type="noConversion"/>
  </si>
  <si>
    <t>자선주일헌금</t>
    <phoneticPr fontId="3" type="noConversion"/>
  </si>
  <si>
    <t>직영수탁시설운영지원</t>
    <phoneticPr fontId="3" type="noConversion"/>
  </si>
  <si>
    <t xml:space="preserve"> -  본당모금활동으로 CMS</t>
    <phoneticPr fontId="3" type="noConversion"/>
  </si>
  <si>
    <t>기타교구전입금</t>
    <phoneticPr fontId="3" type="noConversion"/>
  </si>
  <si>
    <t>등록단체운영체계화</t>
    <phoneticPr fontId="3" type="noConversion"/>
  </si>
  <si>
    <t>후원금 증가</t>
    <phoneticPr fontId="3" type="noConversion"/>
  </si>
  <si>
    <t>후원금</t>
    <phoneticPr fontId="3" type="noConversion"/>
  </si>
  <si>
    <t>사회복지지원사업</t>
    <phoneticPr fontId="3" type="noConversion"/>
  </si>
  <si>
    <t>지정후원금</t>
    <phoneticPr fontId="3" type="noConversion"/>
  </si>
  <si>
    <t>소계</t>
    <phoneticPr fontId="3" type="noConversion"/>
  </si>
  <si>
    <t>분야별역량강화사업비</t>
    <phoneticPr fontId="3" type="noConversion"/>
  </si>
  <si>
    <t>※ 세출 변동 내역</t>
    <phoneticPr fontId="3" type="noConversion"/>
  </si>
  <si>
    <t>한마음한몸</t>
  </si>
  <si>
    <t>교육연구
사업비</t>
    <phoneticPr fontId="3" type="noConversion"/>
  </si>
  <si>
    <t>◆ 사무비 증가</t>
    <phoneticPr fontId="3" type="noConversion"/>
  </si>
  <si>
    <t>재해복구</t>
  </si>
  <si>
    <t>교육사업</t>
    <phoneticPr fontId="3" type="noConversion"/>
  </si>
  <si>
    <t xml:space="preserve"> - 직원 출장 여비 증액</t>
    <phoneticPr fontId="3" type="noConversion"/>
  </si>
  <si>
    <t>한가족</t>
  </si>
  <si>
    <t>연구기획</t>
    <phoneticPr fontId="3" type="noConversion"/>
  </si>
  <si>
    <t>◆ 재산조성비 감소</t>
    <phoneticPr fontId="3" type="noConversion"/>
  </si>
  <si>
    <t>선교200주년</t>
  </si>
  <si>
    <t>홍보출판</t>
    <phoneticPr fontId="3" type="noConversion"/>
  </si>
  <si>
    <t xml:space="preserve"> - 강일요양원 준공후공사비 익년</t>
    <phoneticPr fontId="3" type="noConversion"/>
  </si>
  <si>
    <t>지정기부</t>
  </si>
  <si>
    <t>모금사업비</t>
    <phoneticPr fontId="3" type="noConversion"/>
  </si>
  <si>
    <t>합  계</t>
    <phoneticPr fontId="3" type="noConversion"/>
  </si>
  <si>
    <t>으로 이월</t>
    <phoneticPr fontId="3" type="noConversion"/>
  </si>
  <si>
    <t>공모사업지원금</t>
    <phoneticPr fontId="3" type="noConversion"/>
  </si>
  <si>
    <t>모금사업</t>
    <phoneticPr fontId="3" type="noConversion"/>
  </si>
  <si>
    <t>◆ 사회복지사업비 감소</t>
    <phoneticPr fontId="3" type="noConversion"/>
  </si>
  <si>
    <t>공동모금회</t>
    <phoneticPr fontId="3" type="noConversion"/>
  </si>
  <si>
    <t>모금관리</t>
    <phoneticPr fontId="3" type="noConversion"/>
  </si>
  <si>
    <t xml:space="preserve"> - 빨간밥차 운영비 증액</t>
    <phoneticPr fontId="3" type="noConversion"/>
  </si>
  <si>
    <t>비지정후원금</t>
    <phoneticPr fontId="3" type="noConversion"/>
  </si>
  <si>
    <t>소계</t>
    <phoneticPr fontId="3" type="noConversion"/>
  </si>
  <si>
    <t>자원봉사센터</t>
    <phoneticPr fontId="3" type="noConversion"/>
  </si>
  <si>
    <t>합  계</t>
    <phoneticPr fontId="3" type="noConversion"/>
  </si>
  <si>
    <t>(7,200천원)</t>
  </si>
  <si>
    <t>혼배기부</t>
    <phoneticPr fontId="3" type="noConversion"/>
  </si>
  <si>
    <t>자원봉사센터</t>
    <phoneticPr fontId="3" type="noConversion"/>
  </si>
  <si>
    <t xml:space="preserve"> - 성모영보장학금 지원 감액</t>
    <phoneticPr fontId="3" type="noConversion"/>
  </si>
  <si>
    <t>한끼100원</t>
    <phoneticPr fontId="3" type="noConversion"/>
  </si>
  <si>
    <t>재해복구사업비</t>
    <phoneticPr fontId="3" type="noConversion"/>
  </si>
  <si>
    <r>
      <t>(13지구 자체 지원)</t>
    </r>
    <r>
      <rPr>
        <sz val="10"/>
        <color indexed="10"/>
        <rFont val="맑은 고딕"/>
        <family val="3"/>
        <charset val="129"/>
      </rPr>
      <t>6,300천원</t>
    </r>
    <phoneticPr fontId="3" type="noConversion"/>
  </si>
  <si>
    <t xml:space="preserve"> </t>
    <phoneticPr fontId="3" type="noConversion"/>
  </si>
  <si>
    <t>개인후원</t>
    <phoneticPr fontId="3" type="noConversion"/>
  </si>
  <si>
    <t>잡지출</t>
    <phoneticPr fontId="3" type="noConversion"/>
  </si>
  <si>
    <t xml:space="preserve"> - 등록단체 지원금 증액</t>
    <phoneticPr fontId="3" type="noConversion"/>
  </si>
  <si>
    <t>차입금</t>
    <phoneticPr fontId="3" type="noConversion"/>
  </si>
  <si>
    <t>기타차입금</t>
    <phoneticPr fontId="3" type="noConversion"/>
  </si>
  <si>
    <t>상환금</t>
    <phoneticPr fontId="3" type="noConversion"/>
  </si>
  <si>
    <t>합  계</t>
    <phoneticPr fontId="3" type="noConversion"/>
  </si>
  <si>
    <r>
      <rPr>
        <sz val="10"/>
        <color indexed="40"/>
        <rFont val="맑은 고딕"/>
        <family val="3"/>
        <charset val="129"/>
      </rPr>
      <t>(10,000천원</t>
    </r>
    <r>
      <rPr>
        <sz val="10"/>
        <color indexed="8"/>
        <rFont val="맑은 고딕"/>
        <family val="3"/>
        <charset val="129"/>
      </rPr>
      <t>)</t>
    </r>
    <phoneticPr fontId="3" type="noConversion"/>
  </si>
  <si>
    <t>이월금</t>
    <phoneticPr fontId="3" type="noConversion"/>
  </si>
  <si>
    <t>전년도이월금</t>
    <phoneticPr fontId="3" type="noConversion"/>
  </si>
  <si>
    <t>부채상환금</t>
    <phoneticPr fontId="3" type="noConversion"/>
  </si>
  <si>
    <t xml:space="preserve"> - 사회적기업지원사업 감소</t>
    <phoneticPr fontId="3" type="noConversion"/>
  </si>
  <si>
    <t>기타수입</t>
    <phoneticPr fontId="3" type="noConversion"/>
  </si>
  <si>
    <t>시설전출금</t>
    <phoneticPr fontId="3" type="noConversion"/>
  </si>
  <si>
    <t xml:space="preserve"> (18,000천원)</t>
    <phoneticPr fontId="3" type="noConversion"/>
  </si>
  <si>
    <t>교육수입</t>
    <phoneticPr fontId="3" type="noConversion"/>
  </si>
  <si>
    <t>종합복지</t>
    <phoneticPr fontId="3" type="noConversion"/>
  </si>
  <si>
    <t>◆ 예비비  및 기타 증가</t>
    <phoneticPr fontId="3" type="noConversion"/>
  </si>
  <si>
    <t>기타예금이자수입</t>
    <phoneticPr fontId="3" type="noConversion"/>
  </si>
  <si>
    <t>노인복지</t>
    <phoneticPr fontId="3" type="noConversion"/>
  </si>
  <si>
    <t xml:space="preserve"> -  이월금 증액 예상</t>
    <phoneticPr fontId="3" type="noConversion"/>
  </si>
  <si>
    <t>법인세환급</t>
    <phoneticPr fontId="3" type="noConversion"/>
  </si>
  <si>
    <t>장애인 복지</t>
    <phoneticPr fontId="3" type="noConversion"/>
  </si>
  <si>
    <t>기타잡수입</t>
    <phoneticPr fontId="3" type="noConversion"/>
  </si>
  <si>
    <t>아동 복지</t>
    <phoneticPr fontId="3" type="noConversion"/>
  </si>
  <si>
    <t>노숙인,여성 및 기타</t>
    <phoneticPr fontId="3" type="noConversion"/>
  </si>
  <si>
    <t>예비비</t>
    <phoneticPr fontId="3" type="noConversion"/>
  </si>
  <si>
    <t>합  계</t>
    <phoneticPr fontId="3" type="noConversion"/>
  </si>
  <si>
    <t>예비비</t>
    <phoneticPr fontId="3" type="noConversion"/>
  </si>
  <si>
    <t>반환금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</si>
</sst>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-* #,##0_-;\-* #,##0_-;_-* &quot;-&quot;_-;_-@_-"/>
    <numFmt numFmtId="176" formatCode="#,##0_);[Red]\(#,##0\)"/>
    <numFmt numFmtId="177" formatCode="mm&quot;월&quot;\ dd&quot;일&quot;"/>
    <numFmt numFmtId="178" formatCode="000\-000"/>
    <numFmt numFmtId="179" formatCode="0_ "/>
    <numFmt numFmtId="180" formatCode="#,##0.0_ "/>
    <numFmt numFmtId="181" formatCode="#,##0_ "/>
    <numFmt numFmtId="182" formatCode="#,##0.0"/>
  </numFmts>
  <fonts count="27" x14ac:knownFonts="1">
    <font>
      <sz val="11"/>
      <color theme="1"/>
      <name val="맑은 고딕"/>
      <family val="3"/>
      <charset val="129"/>
      <scheme val="minor"/>
    </font>
    <font>
      <b/>
      <sz val="17"/>
      <color theme="0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u val="double"/>
      <sz val="17"/>
      <color theme="0"/>
      <name val="굴림체"/>
      <family val="3"/>
      <charset val="129"/>
    </font>
    <font>
      <b/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b/>
      <sz val="10"/>
      <color indexed="8"/>
      <name val="맑은 고딕"/>
      <family val="3"/>
      <charset val="129"/>
      <scheme val="minor"/>
    </font>
    <font>
      <b/>
      <sz val="9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8"/>
      <color indexed="8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0"/>
      <color rgb="FF00B0F0"/>
      <name val="맑은 고딕"/>
      <family val="3"/>
      <charset val="129"/>
      <scheme val="minor"/>
    </font>
    <font>
      <sz val="10"/>
      <color indexed="10"/>
      <name val="맑은 고딕"/>
      <family val="3"/>
      <charset val="129"/>
    </font>
    <font>
      <sz val="10"/>
      <color indexed="40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color rgb="FFFF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</font>
    <font>
      <sz val="9"/>
      <color indexed="8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</fills>
  <borders count="5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6" fillId="0" borderId="0"/>
  </cellStyleXfs>
  <cellXfs count="204">
    <xf numFmtId="0" fontId="0" fillId="0" borderId="0" xfId="0">
      <alignment vertical="center"/>
    </xf>
    <xf numFmtId="0" fontId="1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176" fontId="5" fillId="0" borderId="0" xfId="1" applyNumberFormat="1" applyFont="1" applyBorder="1" applyAlignment="1">
      <alignment horizontal="center" vertical="center"/>
    </xf>
    <xf numFmtId="49" fontId="5" fillId="0" borderId="0" xfId="0" applyNumberFormat="1" applyFont="1" applyBorder="1" applyAlignment="1">
      <alignment horizontal="center" vertical="center"/>
    </xf>
    <xf numFmtId="177" fontId="0" fillId="0" borderId="0" xfId="0" applyNumberFormat="1">
      <alignment vertical="center"/>
    </xf>
    <xf numFmtId="0" fontId="6" fillId="0" borderId="0" xfId="0" applyFont="1" applyBorder="1" applyAlignment="1">
      <alignment horizontal="right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178" fontId="7" fillId="0" borderId="6" xfId="0" applyNumberFormat="1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41" fontId="7" fillId="0" borderId="10" xfId="1" applyFont="1" applyBorder="1" applyAlignment="1">
      <alignment horizontal="center" vertical="center" wrapText="1"/>
    </xf>
    <xf numFmtId="41" fontId="8" fillId="3" borderId="10" xfId="3" applyFont="1" applyFill="1" applyBorder="1" applyAlignment="1">
      <alignment horizontal="center" vertical="top" wrapText="1"/>
    </xf>
    <xf numFmtId="0" fontId="7" fillId="0" borderId="11" xfId="0" applyFont="1" applyBorder="1" applyAlignment="1">
      <alignment horizontal="center" vertical="top"/>
    </xf>
    <xf numFmtId="0" fontId="7" fillId="0" borderId="8" xfId="0" applyFont="1" applyBorder="1" applyAlignment="1">
      <alignment horizontal="center" vertical="top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41" fontId="8" fillId="3" borderId="10" xfId="3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178" fontId="7" fillId="0" borderId="14" xfId="0" applyNumberFormat="1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41" fontId="7" fillId="0" borderId="18" xfId="1" applyFont="1" applyBorder="1" applyAlignment="1">
      <alignment horizontal="center" vertical="center" wrapText="1"/>
    </xf>
    <xf numFmtId="41" fontId="8" fillId="3" borderId="18" xfId="3" applyFont="1" applyFill="1" applyBorder="1" applyAlignment="1">
      <alignment horizontal="center" vertical="top" wrapText="1"/>
    </xf>
    <xf numFmtId="176" fontId="7" fillId="0" borderId="19" xfId="1" applyNumberFormat="1" applyFont="1" applyBorder="1" applyAlignment="1">
      <alignment horizontal="center" vertical="top"/>
    </xf>
    <xf numFmtId="49" fontId="7" fillId="0" borderId="16" xfId="2" applyNumberFormat="1" applyFont="1" applyBorder="1" applyAlignment="1">
      <alignment horizontal="center" vertical="top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41" fontId="8" fillId="3" borderId="18" xfId="3" applyFont="1" applyFill="1" applyBorder="1" applyAlignment="1">
      <alignment horizontal="center" vertical="center" wrapText="1"/>
    </xf>
    <xf numFmtId="179" fontId="7" fillId="0" borderId="19" xfId="1" applyNumberFormat="1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/>
    </xf>
    <xf numFmtId="0" fontId="7" fillId="0" borderId="23" xfId="0" applyFont="1" applyFill="1" applyBorder="1" applyAlignment="1">
      <alignment horizontal="center" vertical="center"/>
    </xf>
    <xf numFmtId="0" fontId="7" fillId="0" borderId="23" xfId="0" applyFont="1" applyFill="1" applyBorder="1" applyAlignment="1">
      <alignment horizontal="center" vertical="center"/>
    </xf>
    <xf numFmtId="41" fontId="9" fillId="0" borderId="23" xfId="1" applyFont="1" applyFill="1" applyBorder="1" applyAlignment="1">
      <alignment horizontal="center" vertical="center"/>
    </xf>
    <xf numFmtId="41" fontId="9" fillId="3" borderId="23" xfId="1" applyFont="1" applyFill="1" applyBorder="1" applyAlignment="1">
      <alignment horizontal="center" vertical="center"/>
    </xf>
    <xf numFmtId="41" fontId="9" fillId="0" borderId="23" xfId="1" applyFont="1" applyFill="1" applyBorder="1" applyAlignment="1">
      <alignment horizontal="right" vertical="center"/>
    </xf>
    <xf numFmtId="180" fontId="9" fillId="0" borderId="23" xfId="1" applyNumberFormat="1" applyFont="1" applyFill="1" applyBorder="1" applyAlignment="1">
      <alignment horizontal="right" vertical="center"/>
    </xf>
    <xf numFmtId="0" fontId="7" fillId="0" borderId="24" xfId="0" applyFont="1" applyFill="1" applyBorder="1" applyAlignment="1">
      <alignment horizontal="center" vertical="center"/>
    </xf>
    <xf numFmtId="41" fontId="9" fillId="3" borderId="23" xfId="1" applyFont="1" applyFill="1" applyBorder="1" applyAlignment="1">
      <alignment horizontal="right" vertical="center"/>
    </xf>
    <xf numFmtId="181" fontId="9" fillId="0" borderId="23" xfId="1" applyNumberFormat="1" applyFont="1" applyFill="1" applyBorder="1" applyAlignment="1">
      <alignment horizontal="right" vertical="center"/>
    </xf>
    <xf numFmtId="182" fontId="9" fillId="0" borderId="23" xfId="1" applyNumberFormat="1" applyFont="1" applyFill="1" applyBorder="1" applyAlignment="1">
      <alignment horizontal="right" vertical="center"/>
    </xf>
    <xf numFmtId="41" fontId="7" fillId="0" borderId="25" xfId="1" applyFont="1" applyBorder="1" applyAlignment="1">
      <alignment vertical="center" wrapText="1"/>
    </xf>
    <xf numFmtId="0" fontId="7" fillId="0" borderId="7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41" fontId="9" fillId="0" borderId="13" xfId="1" applyFont="1" applyFill="1" applyBorder="1" applyAlignment="1">
      <alignment horizontal="center" vertical="center"/>
    </xf>
    <xf numFmtId="41" fontId="9" fillId="3" borderId="13" xfId="1" applyFont="1" applyFill="1" applyBorder="1" applyAlignment="1">
      <alignment horizontal="center" vertical="center"/>
    </xf>
    <xf numFmtId="181" fontId="10" fillId="0" borderId="13" xfId="1" applyNumberFormat="1" applyFont="1" applyFill="1" applyBorder="1" applyAlignment="1">
      <alignment horizontal="right" vertical="center"/>
    </xf>
    <xf numFmtId="180" fontId="9" fillId="0" borderId="8" xfId="1" applyNumberFormat="1" applyFont="1" applyFill="1" applyBorder="1" applyAlignment="1">
      <alignment horizontal="right" vertical="center"/>
    </xf>
    <xf numFmtId="0" fontId="7" fillId="0" borderId="26" xfId="0" applyFont="1" applyFill="1" applyBorder="1" applyAlignment="1">
      <alignment horizontal="center" vertical="center" wrapText="1"/>
    </xf>
    <xf numFmtId="0" fontId="7" fillId="0" borderId="27" xfId="0" applyFont="1" applyFill="1" applyBorder="1" applyAlignment="1">
      <alignment horizontal="center" vertical="center"/>
    </xf>
    <xf numFmtId="41" fontId="9" fillId="0" borderId="27" xfId="1" applyFont="1" applyFill="1" applyBorder="1" applyAlignment="1">
      <alignment horizontal="right" vertical="center"/>
    </xf>
    <xf numFmtId="176" fontId="9" fillId="0" borderId="27" xfId="1" applyNumberFormat="1" applyFont="1" applyFill="1" applyBorder="1" applyAlignment="1">
      <alignment horizontal="right" vertical="center"/>
    </xf>
    <xf numFmtId="176" fontId="9" fillId="3" borderId="27" xfId="1" applyNumberFormat="1" applyFont="1" applyFill="1" applyBorder="1" applyAlignment="1">
      <alignment horizontal="right" vertical="center"/>
    </xf>
    <xf numFmtId="181" fontId="9" fillId="0" borderId="27" xfId="1" applyNumberFormat="1" applyFont="1" applyFill="1" applyBorder="1" applyAlignment="1">
      <alignment horizontal="right" vertical="center"/>
    </xf>
    <xf numFmtId="182" fontId="9" fillId="0" borderId="27" xfId="1" applyNumberFormat="1" applyFont="1" applyFill="1" applyBorder="1" applyAlignment="1">
      <alignment horizontal="right" vertical="center"/>
    </xf>
    <xf numFmtId="49" fontId="11" fillId="0" borderId="14" xfId="1" applyNumberFormat="1" applyFont="1" applyBorder="1" applyAlignment="1">
      <alignment horizontal="left" vertical="center" wrapText="1"/>
    </xf>
    <xf numFmtId="0" fontId="0" fillId="0" borderId="28" xfId="0" applyBorder="1">
      <alignment vertical="center"/>
    </xf>
    <xf numFmtId="0" fontId="0" fillId="0" borderId="10" xfId="0" applyBorder="1">
      <alignment vertical="center"/>
    </xf>
    <xf numFmtId="0" fontId="12" fillId="0" borderId="13" xfId="0" applyFont="1" applyBorder="1" applyAlignment="1">
      <alignment horizontal="center" vertical="center"/>
    </xf>
    <xf numFmtId="41" fontId="0" fillId="0" borderId="13" xfId="0" applyNumberFormat="1" applyFont="1" applyBorder="1" applyAlignment="1">
      <alignment horizontal="center" vertical="center"/>
    </xf>
    <xf numFmtId="180" fontId="10" fillId="0" borderId="29" xfId="1" applyNumberFormat="1" applyFont="1" applyFill="1" applyBorder="1" applyAlignment="1">
      <alignment horizontal="right" vertical="center"/>
    </xf>
    <xf numFmtId="0" fontId="7" fillId="0" borderId="30" xfId="0" applyFont="1" applyFill="1" applyBorder="1" applyAlignment="1">
      <alignment vertical="center" wrapText="1"/>
    </xf>
    <xf numFmtId="0" fontId="13" fillId="0" borderId="13" xfId="0" applyFont="1" applyFill="1" applyBorder="1" applyAlignment="1">
      <alignment horizontal="center" vertical="center"/>
    </xf>
    <xf numFmtId="41" fontId="10" fillId="0" borderId="13" xfId="1" applyFont="1" applyFill="1" applyBorder="1" applyAlignment="1">
      <alignment horizontal="right" vertical="center"/>
    </xf>
    <xf numFmtId="41" fontId="10" fillId="3" borderId="13" xfId="1" applyFont="1" applyFill="1" applyBorder="1" applyAlignment="1">
      <alignment horizontal="right" vertical="center"/>
    </xf>
    <xf numFmtId="182" fontId="10" fillId="0" borderId="13" xfId="1" applyNumberFormat="1" applyFont="1" applyFill="1" applyBorder="1" applyAlignment="1">
      <alignment horizontal="right" vertical="center" wrapText="1"/>
    </xf>
    <xf numFmtId="49" fontId="11" fillId="0" borderId="14" xfId="1" quotePrefix="1" applyNumberFormat="1" applyFont="1" applyBorder="1" applyAlignment="1">
      <alignment vertical="center" wrapText="1"/>
    </xf>
    <xf numFmtId="0" fontId="0" fillId="0" borderId="31" xfId="0" applyBorder="1">
      <alignment vertical="center"/>
    </xf>
    <xf numFmtId="0" fontId="0" fillId="0" borderId="32" xfId="0" applyBorder="1">
      <alignment vertical="center"/>
    </xf>
    <xf numFmtId="182" fontId="10" fillId="0" borderId="13" xfId="1" applyNumberFormat="1" applyFont="1" applyFill="1" applyBorder="1" applyAlignment="1">
      <alignment horizontal="right" vertical="center"/>
    </xf>
    <xf numFmtId="49" fontId="13" fillId="0" borderId="14" xfId="1" quotePrefix="1" applyNumberFormat="1" applyFont="1" applyBorder="1" applyAlignment="1">
      <alignment vertical="center" wrapText="1"/>
    </xf>
    <xf numFmtId="0" fontId="14" fillId="0" borderId="13" xfId="0" applyFont="1" applyBorder="1" applyAlignment="1">
      <alignment horizontal="center" vertical="center"/>
    </xf>
    <xf numFmtId="0" fontId="7" fillId="0" borderId="33" xfId="0" applyFont="1" applyFill="1" applyBorder="1" applyAlignment="1">
      <alignment vertical="center" wrapText="1"/>
    </xf>
    <xf numFmtId="0" fontId="7" fillId="0" borderId="34" xfId="0" applyFont="1" applyFill="1" applyBorder="1" applyAlignment="1">
      <alignment horizontal="center" vertical="center"/>
    </xf>
    <xf numFmtId="0" fontId="13" fillId="0" borderId="13" xfId="0" applyFont="1" applyFill="1" applyBorder="1" applyAlignment="1">
      <alignment horizontal="center" vertical="center" wrapText="1"/>
    </xf>
    <xf numFmtId="41" fontId="10" fillId="0" borderId="13" xfId="1" applyFont="1" applyFill="1" applyBorder="1" applyAlignment="1">
      <alignment horizontal="center" vertical="center"/>
    </xf>
    <xf numFmtId="41" fontId="10" fillId="3" borderId="13" xfId="1" applyFont="1" applyFill="1" applyBorder="1" applyAlignment="1">
      <alignment horizontal="center" vertical="center"/>
    </xf>
    <xf numFmtId="180" fontId="10" fillId="0" borderId="8" xfId="1" applyNumberFormat="1" applyFont="1" applyFill="1" applyBorder="1" applyAlignment="1">
      <alignment horizontal="right" vertical="center"/>
    </xf>
    <xf numFmtId="0" fontId="7" fillId="0" borderId="26" xfId="0" applyFont="1" applyFill="1" applyBorder="1" applyAlignment="1">
      <alignment horizontal="center" vertical="center" wrapText="1"/>
    </xf>
    <xf numFmtId="41" fontId="9" fillId="0" borderId="13" xfId="1" applyFont="1" applyFill="1" applyBorder="1" applyAlignment="1">
      <alignment horizontal="right" vertical="center"/>
    </xf>
    <xf numFmtId="176" fontId="9" fillId="0" borderId="13" xfId="1" applyNumberFormat="1" applyFont="1" applyFill="1" applyBorder="1" applyAlignment="1">
      <alignment horizontal="right" vertical="center"/>
    </xf>
    <xf numFmtId="176" fontId="9" fillId="3" borderId="13" xfId="1" applyNumberFormat="1" applyFont="1" applyFill="1" applyBorder="1" applyAlignment="1">
      <alignment horizontal="right" vertical="center"/>
    </xf>
    <xf numFmtId="181" fontId="9" fillId="0" borderId="13" xfId="1" applyNumberFormat="1" applyFont="1" applyFill="1" applyBorder="1" applyAlignment="1">
      <alignment horizontal="right" vertical="center"/>
    </xf>
    <xf numFmtId="182" fontId="9" fillId="0" borderId="13" xfId="1" applyNumberFormat="1" applyFont="1" applyFill="1" applyBorder="1" applyAlignment="1">
      <alignment horizontal="right" vertical="center"/>
    </xf>
    <xf numFmtId="49" fontId="11" fillId="0" borderId="14" xfId="1" quotePrefix="1" applyNumberFormat="1" applyFont="1" applyBorder="1" applyAlignment="1">
      <alignment horizontal="left" vertical="center" wrapText="1"/>
    </xf>
    <xf numFmtId="0" fontId="15" fillId="0" borderId="7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41" fontId="16" fillId="0" borderId="13" xfId="4" applyFont="1" applyBorder="1" applyAlignment="1">
      <alignment horizontal="center" vertical="center"/>
    </xf>
    <xf numFmtId="0" fontId="16" fillId="0" borderId="13" xfId="0" applyFont="1" applyBorder="1">
      <alignment vertical="center"/>
    </xf>
    <xf numFmtId="0" fontId="16" fillId="0" borderId="29" xfId="0" applyFont="1" applyBorder="1" applyAlignment="1">
      <alignment horizontal="right" vertical="center"/>
    </xf>
    <xf numFmtId="0" fontId="7" fillId="0" borderId="33" xfId="0" applyFont="1" applyFill="1" applyBorder="1" applyAlignment="1">
      <alignment horizontal="center" vertical="center" wrapText="1"/>
    </xf>
    <xf numFmtId="41" fontId="10" fillId="0" borderId="13" xfId="1" applyNumberFormat="1" applyFont="1" applyFill="1" applyBorder="1" applyAlignment="1">
      <alignment horizontal="right" vertical="center"/>
    </xf>
    <xf numFmtId="41" fontId="10" fillId="3" borderId="13" xfId="1" applyNumberFormat="1" applyFont="1" applyFill="1" applyBorder="1" applyAlignment="1">
      <alignment horizontal="right" vertical="center"/>
    </xf>
    <xf numFmtId="0" fontId="7" fillId="0" borderId="28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 wrapText="1"/>
    </xf>
    <xf numFmtId="181" fontId="9" fillId="3" borderId="13" xfId="1" applyNumberFormat="1" applyFont="1" applyFill="1" applyBorder="1" applyAlignment="1">
      <alignment horizontal="right" vertical="center"/>
    </xf>
    <xf numFmtId="0" fontId="12" fillId="0" borderId="35" xfId="0" applyFont="1" applyBorder="1">
      <alignment vertical="center"/>
    </xf>
    <xf numFmtId="0" fontId="7" fillId="0" borderId="30" xfId="0" applyFont="1" applyFill="1" applyBorder="1" applyAlignment="1">
      <alignment horizontal="center" vertical="center" wrapText="1"/>
    </xf>
    <xf numFmtId="0" fontId="17" fillId="0" borderId="13" xfId="0" applyFont="1" applyFill="1" applyBorder="1" applyAlignment="1">
      <alignment horizontal="center" vertical="center" wrapText="1"/>
    </xf>
    <xf numFmtId="0" fontId="13" fillId="0" borderId="31" xfId="0" applyFont="1" applyFill="1" applyBorder="1" applyAlignment="1">
      <alignment horizontal="center" vertical="center"/>
    </xf>
    <xf numFmtId="0" fontId="13" fillId="0" borderId="10" xfId="0" applyFont="1" applyFill="1" applyBorder="1" applyAlignment="1">
      <alignment horizontal="center" vertical="center"/>
    </xf>
    <xf numFmtId="49" fontId="13" fillId="0" borderId="14" xfId="1" applyNumberFormat="1" applyFont="1" applyBorder="1" applyAlignment="1">
      <alignment horizontal="left" vertical="center" wrapText="1"/>
    </xf>
    <xf numFmtId="0" fontId="13" fillId="0" borderId="32" xfId="0" applyFont="1" applyFill="1" applyBorder="1" applyAlignment="1">
      <alignment horizontal="center" vertical="center"/>
    </xf>
    <xf numFmtId="0" fontId="13" fillId="0" borderId="27" xfId="0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0" fontId="18" fillId="0" borderId="13" xfId="0" applyFont="1" applyFill="1" applyBorder="1" applyAlignment="1">
      <alignment horizontal="center" vertical="center" wrapText="1"/>
    </xf>
    <xf numFmtId="0" fontId="12" fillId="0" borderId="14" xfId="0" applyFont="1" applyBorder="1">
      <alignment vertical="center"/>
    </xf>
    <xf numFmtId="0" fontId="0" fillId="0" borderId="34" xfId="0" applyBorder="1">
      <alignment vertical="center"/>
    </xf>
    <xf numFmtId="0" fontId="0" fillId="0" borderId="27" xfId="0" applyBorder="1">
      <alignment vertical="center"/>
    </xf>
    <xf numFmtId="0" fontId="12" fillId="0" borderId="13" xfId="0" applyFont="1" applyBorder="1">
      <alignment vertical="center"/>
    </xf>
    <xf numFmtId="0" fontId="12" fillId="0" borderId="14" xfId="0" applyFont="1" applyFill="1" applyBorder="1">
      <alignment vertical="center"/>
    </xf>
    <xf numFmtId="0" fontId="15" fillId="0" borderId="31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181" fontId="16" fillId="0" borderId="32" xfId="0" applyNumberFormat="1" applyFont="1" applyBorder="1">
      <alignment vertical="center"/>
    </xf>
    <xf numFmtId="0" fontId="16" fillId="0" borderId="32" xfId="0" applyFont="1" applyBorder="1">
      <alignment vertical="center"/>
    </xf>
    <xf numFmtId="0" fontId="0" fillId="0" borderId="35" xfId="0" applyBorder="1">
      <alignment vertical="center"/>
    </xf>
    <xf numFmtId="0" fontId="13" fillId="0" borderId="28" xfId="0" applyFont="1" applyFill="1" applyBorder="1" applyAlignment="1">
      <alignment horizontal="center" vertical="center"/>
    </xf>
    <xf numFmtId="181" fontId="10" fillId="3" borderId="13" xfId="1" applyNumberFormat="1" applyFont="1" applyFill="1" applyBorder="1" applyAlignment="1">
      <alignment horizontal="right" vertical="center"/>
    </xf>
    <xf numFmtId="49" fontId="7" fillId="0" borderId="14" xfId="1" applyNumberFormat="1" applyFont="1" applyBorder="1" applyAlignment="1">
      <alignment horizontal="left" vertical="center" wrapText="1"/>
    </xf>
    <xf numFmtId="41" fontId="9" fillId="3" borderId="13" xfId="1" applyFont="1" applyFill="1" applyBorder="1" applyAlignment="1">
      <alignment horizontal="right" vertical="center"/>
    </xf>
    <xf numFmtId="49" fontId="17" fillId="0" borderId="14" xfId="1" applyNumberFormat="1" applyFont="1" applyBorder="1" applyAlignment="1">
      <alignment horizontal="left" vertical="center" wrapText="1"/>
    </xf>
    <xf numFmtId="0" fontId="19" fillId="0" borderId="35" xfId="0" applyFont="1" applyBorder="1">
      <alignment vertical="center"/>
    </xf>
    <xf numFmtId="0" fontId="14" fillId="0" borderId="35" xfId="0" applyFont="1" applyBorder="1">
      <alignment vertical="center"/>
    </xf>
    <xf numFmtId="0" fontId="14" fillId="0" borderId="14" xfId="0" applyFont="1" applyBorder="1" applyAlignment="1">
      <alignment vertical="center"/>
    </xf>
    <xf numFmtId="0" fontId="12" fillId="0" borderId="36" xfId="0" applyFont="1" applyBorder="1">
      <alignment vertical="center"/>
    </xf>
    <xf numFmtId="0" fontId="7" fillId="0" borderId="27" xfId="0" applyFont="1" applyFill="1" applyBorder="1" applyAlignment="1">
      <alignment horizontal="center" vertical="center" wrapText="1"/>
    </xf>
    <xf numFmtId="0" fontId="20" fillId="0" borderId="35" xfId="0" applyFont="1" applyBorder="1">
      <alignment vertical="center"/>
    </xf>
    <xf numFmtId="0" fontId="13" fillId="0" borderId="13" xfId="0" applyFont="1" applyFill="1" applyBorder="1" applyAlignment="1">
      <alignment horizontal="center" vertical="top" wrapText="1"/>
    </xf>
    <xf numFmtId="41" fontId="10" fillId="0" borderId="13" xfId="1" applyFont="1" applyFill="1" applyBorder="1" applyAlignment="1">
      <alignment horizontal="center" vertical="top"/>
    </xf>
    <xf numFmtId="41" fontId="10" fillId="3" borderId="13" xfId="1" applyFont="1" applyFill="1" applyBorder="1" applyAlignment="1">
      <alignment horizontal="center" vertical="top"/>
    </xf>
    <xf numFmtId="181" fontId="10" fillId="0" borderId="13" xfId="1" applyNumberFormat="1" applyFont="1" applyFill="1" applyBorder="1" applyAlignment="1">
      <alignment horizontal="right" vertical="top"/>
    </xf>
    <xf numFmtId="180" fontId="10" fillId="0" borderId="29" xfId="1" applyNumberFormat="1" applyFont="1" applyFill="1" applyBorder="1" applyAlignment="1">
      <alignment horizontal="right" vertical="top"/>
    </xf>
    <xf numFmtId="0" fontId="13" fillId="0" borderId="10" xfId="0" applyFont="1" applyFill="1" applyBorder="1" applyAlignment="1">
      <alignment horizontal="center" vertical="top" wrapText="1"/>
    </xf>
    <xf numFmtId="41" fontId="10" fillId="3" borderId="10" xfId="1" applyFont="1" applyFill="1" applyBorder="1" applyAlignment="1">
      <alignment vertical="top"/>
    </xf>
    <xf numFmtId="181" fontId="10" fillId="0" borderId="10" xfId="1" applyNumberFormat="1" applyFont="1" applyFill="1" applyBorder="1" applyAlignment="1">
      <alignment vertical="top"/>
    </xf>
    <xf numFmtId="180" fontId="10" fillId="0" borderId="37" xfId="1" applyNumberFormat="1" applyFont="1" applyFill="1" applyBorder="1" applyAlignment="1">
      <alignment horizontal="right" vertical="top"/>
    </xf>
    <xf numFmtId="0" fontId="8" fillId="0" borderId="12" xfId="0" applyFont="1" applyFill="1" applyBorder="1" applyAlignment="1">
      <alignment horizontal="center" vertical="center" wrapText="1"/>
    </xf>
    <xf numFmtId="0" fontId="7" fillId="0" borderId="33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top" wrapText="1"/>
    </xf>
    <xf numFmtId="41" fontId="9" fillId="0" borderId="13" xfId="1" applyFont="1" applyFill="1" applyBorder="1" applyAlignment="1">
      <alignment horizontal="center" vertical="top"/>
    </xf>
    <xf numFmtId="41" fontId="9" fillId="3" borderId="10" xfId="1" applyFont="1" applyFill="1" applyBorder="1" applyAlignment="1">
      <alignment vertical="top"/>
    </xf>
    <xf numFmtId="181" fontId="9" fillId="0" borderId="10" xfId="1" applyNumberFormat="1" applyFont="1" applyFill="1" applyBorder="1" applyAlignment="1">
      <alignment vertical="top"/>
    </xf>
    <xf numFmtId="180" fontId="9" fillId="0" borderId="37" xfId="1" applyNumberFormat="1" applyFont="1" applyFill="1" applyBorder="1" applyAlignment="1">
      <alignment horizontal="right" vertical="top"/>
    </xf>
    <xf numFmtId="0" fontId="12" fillId="0" borderId="35" xfId="0" applyFont="1" applyFill="1" applyBorder="1">
      <alignment vertical="center"/>
    </xf>
    <xf numFmtId="180" fontId="9" fillId="0" borderId="29" xfId="1" applyNumberFormat="1" applyFont="1" applyFill="1" applyBorder="1" applyAlignment="1">
      <alignment horizontal="right" vertical="center"/>
    </xf>
    <xf numFmtId="0" fontId="13" fillId="0" borderId="27" xfId="0" applyFont="1" applyFill="1" applyBorder="1" applyAlignment="1">
      <alignment horizontal="center" vertical="center"/>
    </xf>
    <xf numFmtId="0" fontId="7" fillId="0" borderId="34" xfId="0" applyFont="1" applyFill="1" applyBorder="1" applyAlignment="1">
      <alignment horizontal="center" vertical="top"/>
    </xf>
    <xf numFmtId="181" fontId="9" fillId="3" borderId="27" xfId="1" applyNumberFormat="1" applyFont="1" applyFill="1" applyBorder="1" applyAlignment="1">
      <alignment horizontal="right" vertical="center"/>
    </xf>
    <xf numFmtId="180" fontId="9" fillId="0" borderId="38" xfId="1" applyNumberFormat="1" applyFont="1" applyFill="1" applyBorder="1" applyAlignment="1">
      <alignment horizontal="right" vertical="center"/>
    </xf>
    <xf numFmtId="0" fontId="24" fillId="0" borderId="35" xfId="0" applyFont="1" applyFill="1" applyBorder="1">
      <alignment vertical="center"/>
    </xf>
    <xf numFmtId="0" fontId="13" fillId="0" borderId="31" xfId="0" applyFont="1" applyFill="1" applyBorder="1" applyAlignment="1">
      <alignment horizontal="center" vertical="top"/>
    </xf>
    <xf numFmtId="0" fontId="7" fillId="0" borderId="32" xfId="0" applyFont="1" applyFill="1" applyBorder="1" applyAlignment="1">
      <alignment horizontal="center" vertical="top"/>
    </xf>
    <xf numFmtId="0" fontId="13" fillId="0" borderId="27" xfId="0" applyFont="1" applyFill="1" applyBorder="1" applyAlignment="1">
      <alignment horizontal="center" vertical="top" wrapText="1"/>
    </xf>
    <xf numFmtId="41" fontId="10" fillId="0" borderId="27" xfId="1" applyFont="1" applyFill="1" applyBorder="1" applyAlignment="1">
      <alignment horizontal="center" vertical="top"/>
    </xf>
    <xf numFmtId="41" fontId="10" fillId="3" borderId="27" xfId="1" applyFont="1" applyFill="1" applyBorder="1" applyAlignment="1">
      <alignment horizontal="center" vertical="top"/>
    </xf>
    <xf numFmtId="181" fontId="10" fillId="0" borderId="27" xfId="1" applyNumberFormat="1" applyFont="1" applyFill="1" applyBorder="1" applyAlignment="1">
      <alignment horizontal="right" vertical="top"/>
    </xf>
    <xf numFmtId="180" fontId="10" fillId="0" borderId="39" xfId="1" applyNumberFormat="1" applyFont="1" applyFill="1" applyBorder="1" applyAlignment="1">
      <alignment horizontal="right" vertical="top"/>
    </xf>
    <xf numFmtId="0" fontId="25" fillId="0" borderId="14" xfId="0" applyFont="1" applyBorder="1" applyAlignment="1">
      <alignment horizontal="left" vertical="center"/>
    </xf>
    <xf numFmtId="0" fontId="13" fillId="0" borderId="32" xfId="0" applyFont="1" applyFill="1" applyBorder="1" applyAlignment="1">
      <alignment horizontal="center" vertical="top"/>
    </xf>
    <xf numFmtId="0" fontId="13" fillId="0" borderId="13" xfId="0" applyFont="1" applyFill="1" applyBorder="1" applyAlignment="1">
      <alignment vertical="top" wrapText="1"/>
    </xf>
    <xf numFmtId="41" fontId="10" fillId="3" borderId="13" xfId="1" applyFont="1" applyFill="1" applyBorder="1" applyAlignment="1">
      <alignment vertical="top"/>
    </xf>
    <xf numFmtId="181" fontId="10" fillId="0" borderId="13" xfId="1" applyNumberFormat="1" applyFont="1" applyFill="1" applyBorder="1" applyAlignment="1">
      <alignment vertical="top"/>
    </xf>
    <xf numFmtId="180" fontId="10" fillId="0" borderId="8" xfId="1" applyNumberFormat="1" applyFont="1" applyFill="1" applyBorder="1" applyAlignment="1">
      <alignment horizontal="right" vertical="top"/>
    </xf>
    <xf numFmtId="0" fontId="7" fillId="0" borderId="30" xfId="0" applyFont="1" applyFill="1" applyBorder="1" applyAlignment="1">
      <alignment horizontal="center" vertical="center" wrapText="1"/>
    </xf>
    <xf numFmtId="0" fontId="13" fillId="0" borderId="40" xfId="0" applyFont="1" applyFill="1" applyBorder="1" applyAlignment="1">
      <alignment horizontal="center" vertical="top"/>
    </xf>
    <xf numFmtId="0" fontId="13" fillId="0" borderId="41" xfId="0" applyFont="1" applyFill="1" applyBorder="1" applyAlignment="1">
      <alignment horizontal="center" vertical="top"/>
    </xf>
    <xf numFmtId="0" fontId="13" fillId="0" borderId="42" xfId="0" applyFont="1" applyFill="1" applyBorder="1" applyAlignment="1">
      <alignment horizontal="center" vertical="top" wrapText="1"/>
    </xf>
    <xf numFmtId="41" fontId="10" fillId="0" borderId="41" xfId="1" applyFont="1" applyFill="1" applyBorder="1" applyAlignment="1">
      <alignment horizontal="center" vertical="top"/>
    </xf>
    <xf numFmtId="41" fontId="10" fillId="3" borderId="42" xfId="1" applyFont="1" applyFill="1" applyBorder="1" applyAlignment="1">
      <alignment horizontal="center" vertical="top"/>
    </xf>
    <xf numFmtId="181" fontId="10" fillId="0" borderId="42" xfId="1" applyNumberFormat="1" applyFont="1" applyFill="1" applyBorder="1" applyAlignment="1">
      <alignment horizontal="right" vertical="top"/>
    </xf>
    <xf numFmtId="180" fontId="10" fillId="0" borderId="43" xfId="1" applyNumberFormat="1" applyFont="1" applyFill="1" applyBorder="1" applyAlignment="1">
      <alignment horizontal="right" vertical="top"/>
    </xf>
    <xf numFmtId="0" fontId="0" fillId="0" borderId="36" xfId="0" applyBorder="1">
      <alignment vertical="center"/>
    </xf>
    <xf numFmtId="0" fontId="17" fillId="0" borderId="13" xfId="0" applyFont="1" applyFill="1" applyBorder="1" applyAlignment="1">
      <alignment horizontal="center" vertical="center"/>
    </xf>
    <xf numFmtId="0" fontId="25" fillId="0" borderId="14" xfId="0" applyFont="1" applyBorder="1" applyAlignment="1">
      <alignment vertical="center" wrapText="1"/>
    </xf>
    <xf numFmtId="0" fontId="0" fillId="0" borderId="44" xfId="0" applyBorder="1">
      <alignment vertical="center"/>
    </xf>
    <xf numFmtId="0" fontId="7" fillId="0" borderId="45" xfId="0" applyFont="1" applyFill="1" applyBorder="1" applyAlignment="1">
      <alignment horizontal="center" vertical="center" wrapText="1"/>
    </xf>
    <xf numFmtId="41" fontId="9" fillId="0" borderId="10" xfId="1" applyFont="1" applyFill="1" applyBorder="1" applyAlignment="1">
      <alignment horizontal="right" vertical="center"/>
    </xf>
    <xf numFmtId="41" fontId="9" fillId="3" borderId="10" xfId="1" applyFont="1" applyFill="1" applyBorder="1" applyAlignment="1">
      <alignment horizontal="right" vertical="center"/>
    </xf>
    <xf numFmtId="181" fontId="9" fillId="0" borderId="10" xfId="1" applyNumberFormat="1" applyFont="1" applyFill="1" applyBorder="1" applyAlignment="1">
      <alignment horizontal="right" vertical="center"/>
    </xf>
    <xf numFmtId="0" fontId="12" fillId="0" borderId="14" xfId="0" applyFont="1" applyBorder="1" applyAlignment="1">
      <alignment vertical="center"/>
    </xf>
    <xf numFmtId="0" fontId="12" fillId="0" borderId="0" xfId="0" applyFont="1" applyBorder="1">
      <alignment vertical="center"/>
    </xf>
    <xf numFmtId="0" fontId="12" fillId="0" borderId="44" xfId="0" applyFont="1" applyBorder="1">
      <alignment vertical="center"/>
    </xf>
    <xf numFmtId="0" fontId="7" fillId="0" borderId="46" xfId="0" applyFont="1" applyFill="1" applyBorder="1" applyAlignment="1">
      <alignment horizontal="center" vertical="center" wrapText="1"/>
    </xf>
    <xf numFmtId="0" fontId="12" fillId="0" borderId="47" xfId="0" applyFont="1" applyBorder="1">
      <alignment vertical="center"/>
    </xf>
    <xf numFmtId="0" fontId="12" fillId="0" borderId="48" xfId="0" applyFont="1" applyBorder="1">
      <alignment vertical="center"/>
    </xf>
    <xf numFmtId="0" fontId="12" fillId="0" borderId="49" xfId="0" applyFont="1" applyBorder="1">
      <alignment vertical="center"/>
    </xf>
    <xf numFmtId="0" fontId="7" fillId="0" borderId="50" xfId="0" applyFont="1" applyFill="1" applyBorder="1" applyAlignment="1">
      <alignment horizontal="center" vertical="center" wrapText="1"/>
    </xf>
    <xf numFmtId="0" fontId="13" fillId="0" borderId="42" xfId="0" applyFont="1" applyFill="1" applyBorder="1" applyAlignment="1">
      <alignment horizontal="center" vertical="center"/>
    </xf>
    <xf numFmtId="41" fontId="10" fillId="0" borderId="42" xfId="1" applyFont="1" applyFill="1" applyBorder="1" applyAlignment="1">
      <alignment horizontal="right" vertical="center"/>
    </xf>
    <xf numFmtId="0" fontId="0" fillId="0" borderId="42" xfId="0" applyBorder="1">
      <alignment vertical="center"/>
    </xf>
    <xf numFmtId="181" fontId="10" fillId="0" borderId="42" xfId="1" applyNumberFormat="1" applyFont="1" applyFill="1" applyBorder="1" applyAlignment="1">
      <alignment horizontal="right" vertical="center"/>
    </xf>
    <xf numFmtId="182" fontId="10" fillId="0" borderId="42" xfId="1" applyNumberFormat="1" applyFont="1" applyFill="1" applyBorder="1" applyAlignment="1">
      <alignment horizontal="right" vertical="center"/>
    </xf>
    <xf numFmtId="0" fontId="0" fillId="0" borderId="51" xfId="0" applyBorder="1">
      <alignment vertical="center"/>
    </xf>
    <xf numFmtId="0" fontId="0" fillId="0" borderId="0" xfId="0" applyFont="1">
      <alignment vertical="center"/>
    </xf>
  </cellXfs>
  <cellStyles count="6">
    <cellStyle name="백분율" xfId="2" builtinId="5"/>
    <cellStyle name="쉼표 [0]" xfId="1" builtinId="6"/>
    <cellStyle name="쉼표 [0] 2" xfId="3"/>
    <cellStyle name="쉼표 [0] 7" xfId="4"/>
    <cellStyle name="표준" xfId="0" builtinId="0"/>
    <cellStyle name="표준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8277;&#51064;&#54665;&#51221;\2015&#45380;\&#50696;&#44208;&#49328;\15&#45380;%203&#52264;&#52628;&#442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예산총칙"/>
      <sheetName val="총괄"/>
      <sheetName val="세입사유"/>
      <sheetName val="세출사유"/>
      <sheetName val="세입과목"/>
      <sheetName val="세출과목"/>
    </sheetNames>
    <sheetDataSet>
      <sheetData sheetId="0"/>
      <sheetData sheetId="1"/>
      <sheetData sheetId="2"/>
      <sheetData sheetId="3">
        <row r="7">
          <cell r="D7">
            <v>1164836</v>
          </cell>
          <cell r="E7">
            <v>1164835.9939999999</v>
          </cell>
          <cell r="F7" t="e">
            <v>#REF!</v>
          </cell>
        </row>
        <row r="8">
          <cell r="D8">
            <v>18000</v>
          </cell>
          <cell r="E8">
            <v>17999.993999999999</v>
          </cell>
        </row>
        <row r="9">
          <cell r="D9">
            <v>1095000</v>
          </cell>
          <cell r="E9">
            <v>1095000</v>
          </cell>
        </row>
        <row r="10">
          <cell r="D10">
            <v>50336</v>
          </cell>
          <cell r="E10">
            <v>50336</v>
          </cell>
        </row>
        <row r="11">
          <cell r="E11">
            <v>1500</v>
          </cell>
        </row>
        <row r="12">
          <cell r="D12">
            <v>6045</v>
          </cell>
          <cell r="E12">
            <v>6045</v>
          </cell>
        </row>
        <row r="14">
          <cell r="D14">
            <v>254750</v>
          </cell>
          <cell r="E14">
            <v>236750</v>
          </cell>
        </row>
        <row r="16">
          <cell r="F16">
            <v>2029689</v>
          </cell>
        </row>
        <row r="17">
          <cell r="D17">
            <v>1058200</v>
          </cell>
          <cell r="E17">
            <v>1058200</v>
          </cell>
        </row>
        <row r="18">
          <cell r="D18">
            <v>549175</v>
          </cell>
          <cell r="E18">
            <v>549174.85900000005</v>
          </cell>
          <cell r="F18">
            <v>593059</v>
          </cell>
        </row>
        <row r="19">
          <cell r="D19">
            <v>543752</v>
          </cell>
          <cell r="E19">
            <v>543752.19400000002</v>
          </cell>
          <cell r="F19">
            <v>538723</v>
          </cell>
        </row>
        <row r="20">
          <cell r="D20">
            <v>4770161</v>
          </cell>
          <cell r="E20">
            <v>4490160.8</v>
          </cell>
          <cell r="F20">
            <v>22522</v>
          </cell>
        </row>
        <row r="22">
          <cell r="F22">
            <v>794139</v>
          </cell>
        </row>
        <row r="23">
          <cell r="D23">
            <v>536545</v>
          </cell>
          <cell r="E23">
            <v>536545</v>
          </cell>
        </row>
        <row r="24">
          <cell r="D24">
            <v>50</v>
          </cell>
          <cell r="E24">
            <v>50</v>
          </cell>
        </row>
        <row r="25">
          <cell r="D25">
            <v>50520</v>
          </cell>
          <cell r="E25">
            <v>50520</v>
          </cell>
          <cell r="F25">
            <v>79390</v>
          </cell>
        </row>
        <row r="26">
          <cell r="D26">
            <v>23000</v>
          </cell>
          <cell r="E26">
            <v>23000</v>
          </cell>
          <cell r="F26">
            <v>62725</v>
          </cell>
        </row>
        <row r="27">
          <cell r="D27">
            <v>984000</v>
          </cell>
          <cell r="E27">
            <v>1012000</v>
          </cell>
        </row>
        <row r="28">
          <cell r="D28">
            <v>90000</v>
          </cell>
          <cell r="E28">
            <v>90000</v>
          </cell>
          <cell r="F28">
            <v>61780</v>
          </cell>
        </row>
        <row r="29">
          <cell r="D29">
            <v>37400</v>
          </cell>
          <cell r="E29">
            <v>37400</v>
          </cell>
          <cell r="F29">
            <v>14759</v>
          </cell>
        </row>
        <row r="30">
          <cell r="F30" t="e">
            <v>#REF!</v>
          </cell>
        </row>
        <row r="31">
          <cell r="D31">
            <v>15000</v>
          </cell>
          <cell r="E31">
            <v>15000</v>
          </cell>
        </row>
        <row r="32">
          <cell r="D32">
            <v>54000</v>
          </cell>
          <cell r="E32">
            <v>54000</v>
          </cell>
          <cell r="F32">
            <v>72575</v>
          </cell>
        </row>
        <row r="33">
          <cell r="D33">
            <v>388760</v>
          </cell>
          <cell r="E33">
            <v>508760</v>
          </cell>
          <cell r="F33">
            <v>551979</v>
          </cell>
        </row>
        <row r="35">
          <cell r="D35">
            <v>6350000</v>
          </cell>
          <cell r="E35">
            <v>6350000</v>
          </cell>
        </row>
        <row r="36">
          <cell r="D36">
            <v>2198533</v>
          </cell>
          <cell r="E36">
            <v>2198533</v>
          </cell>
          <cell r="F36">
            <v>1596860</v>
          </cell>
        </row>
        <row r="37">
          <cell r="F37">
            <v>313065</v>
          </cell>
        </row>
        <row r="42">
          <cell r="D42">
            <v>39810</v>
          </cell>
          <cell r="E42">
            <v>39810</v>
          </cell>
        </row>
        <row r="43">
          <cell r="D43">
            <v>8000</v>
          </cell>
          <cell r="E43">
            <v>8000</v>
          </cell>
          <cell r="F43">
            <v>11863</v>
          </cell>
        </row>
        <row r="44">
          <cell r="D44">
            <v>6830</v>
          </cell>
          <cell r="E44">
            <v>6829.68</v>
          </cell>
          <cell r="F44">
            <v>12359</v>
          </cell>
        </row>
        <row r="45">
          <cell r="D45">
            <v>10180</v>
          </cell>
          <cell r="E45">
            <v>10180</v>
          </cell>
          <cell r="F45">
            <v>6500</v>
          </cell>
        </row>
      </sheetData>
      <sheetData sheetId="4">
        <row r="6">
          <cell r="D6">
            <v>981319</v>
          </cell>
          <cell r="E6">
            <v>981318.59</v>
          </cell>
          <cell r="F6">
            <v>582085</v>
          </cell>
        </row>
        <row r="12">
          <cell r="D12">
            <v>17910</v>
          </cell>
          <cell r="E12">
            <v>17910</v>
          </cell>
          <cell r="F12">
            <v>12549</v>
          </cell>
        </row>
        <row r="15">
          <cell r="D15">
            <v>309029</v>
          </cell>
          <cell r="E15">
            <v>310229.21999999997</v>
          </cell>
          <cell r="F15">
            <v>425478</v>
          </cell>
        </row>
        <row r="25">
          <cell r="D25">
            <v>10080604</v>
          </cell>
          <cell r="E25">
            <v>9757124</v>
          </cell>
          <cell r="F25">
            <v>215364</v>
          </cell>
        </row>
        <row r="30">
          <cell r="D30">
            <v>161400</v>
          </cell>
          <cell r="E30">
            <v>161400</v>
          </cell>
          <cell r="F30">
            <v>59008</v>
          </cell>
        </row>
        <row r="35">
          <cell r="D35">
            <v>940099</v>
          </cell>
          <cell r="E35">
            <v>940998.8</v>
          </cell>
          <cell r="F35">
            <v>304642</v>
          </cell>
        </row>
        <row r="44">
          <cell r="D44">
            <v>117780</v>
          </cell>
          <cell r="E44">
            <v>117780</v>
          </cell>
          <cell r="F44">
            <v>38323</v>
          </cell>
        </row>
        <row r="50">
          <cell r="D50">
            <v>14725</v>
          </cell>
          <cell r="E50">
            <v>14724.6</v>
          </cell>
          <cell r="F50">
            <v>4163</v>
          </cell>
        </row>
        <row r="52">
          <cell r="D52">
            <v>8100</v>
          </cell>
          <cell r="E52">
            <v>8100</v>
          </cell>
          <cell r="F52">
            <v>2338</v>
          </cell>
        </row>
        <row r="54">
          <cell r="D54">
            <v>385079</v>
          </cell>
          <cell r="E54">
            <v>377079.3</v>
          </cell>
          <cell r="F54">
            <v>247503</v>
          </cell>
        </row>
        <row r="58">
          <cell r="D58">
            <v>24260</v>
          </cell>
          <cell r="E58">
            <v>24260</v>
          </cell>
          <cell r="F58">
            <v>23779</v>
          </cell>
        </row>
        <row r="63">
          <cell r="D63">
            <v>69605</v>
          </cell>
          <cell r="E63">
            <v>69605</v>
          </cell>
          <cell r="F63">
            <v>37792</v>
          </cell>
        </row>
        <row r="67">
          <cell r="D67">
            <v>42000</v>
          </cell>
          <cell r="E67">
            <v>42000</v>
          </cell>
          <cell r="F67">
            <v>24871</v>
          </cell>
        </row>
        <row r="72">
          <cell r="D72">
            <v>89300</v>
          </cell>
          <cell r="E72">
            <v>89300</v>
          </cell>
          <cell r="F72">
            <v>19020</v>
          </cell>
        </row>
        <row r="77">
          <cell r="D77">
            <v>79592</v>
          </cell>
          <cell r="E77">
            <v>79592</v>
          </cell>
          <cell r="F77" t="e">
            <v>#REF!</v>
          </cell>
        </row>
        <row r="82">
          <cell r="D82">
            <v>23584</v>
          </cell>
          <cell r="E82">
            <v>23584</v>
          </cell>
          <cell r="F82">
            <v>16571</v>
          </cell>
        </row>
        <row r="85">
          <cell r="D85">
            <v>41508</v>
          </cell>
          <cell r="E85">
            <v>41508</v>
          </cell>
          <cell r="F85">
            <v>29840</v>
          </cell>
        </row>
        <row r="89">
          <cell r="F89">
            <v>18037</v>
          </cell>
        </row>
        <row r="91">
          <cell r="D91">
            <v>10000</v>
          </cell>
          <cell r="E91">
            <v>10000</v>
          </cell>
        </row>
        <row r="93">
          <cell r="D93">
            <v>13332</v>
          </cell>
          <cell r="E93">
            <v>13332</v>
          </cell>
        </row>
        <row r="94">
          <cell r="D94">
            <v>2386760</v>
          </cell>
          <cell r="E94">
            <v>2386760</v>
          </cell>
          <cell r="F94">
            <v>31393</v>
          </cell>
        </row>
        <row r="98">
          <cell r="D98">
            <v>55000</v>
          </cell>
          <cell r="E98">
            <v>55000</v>
          </cell>
          <cell r="F98" t="e">
            <v>#REF!</v>
          </cell>
        </row>
        <row r="99">
          <cell r="D99">
            <v>58000</v>
          </cell>
          <cell r="E99">
            <v>58000</v>
          </cell>
          <cell r="F99" t="e">
            <v>#REF!</v>
          </cell>
        </row>
        <row r="100">
          <cell r="D100">
            <v>58000</v>
          </cell>
          <cell r="E100">
            <v>58000</v>
          </cell>
          <cell r="F100" t="e">
            <v>#REF!</v>
          </cell>
        </row>
        <row r="101">
          <cell r="D101">
            <v>50000</v>
          </cell>
          <cell r="E101">
            <v>50000</v>
          </cell>
          <cell r="F101" t="e">
            <v>#REF!</v>
          </cell>
        </row>
        <row r="102">
          <cell r="D102">
            <v>40800</v>
          </cell>
          <cell r="E102">
            <v>40800</v>
          </cell>
          <cell r="F102" t="e">
            <v>#REF!</v>
          </cell>
        </row>
        <row r="103">
          <cell r="D103">
            <v>50000</v>
          </cell>
          <cell r="E103">
            <v>50000</v>
          </cell>
          <cell r="F103" t="e">
            <v>#REF!</v>
          </cell>
        </row>
        <row r="104">
          <cell r="D104">
            <v>60000</v>
          </cell>
          <cell r="E104">
            <v>60000</v>
          </cell>
          <cell r="F104" t="e">
            <v>#REF!</v>
          </cell>
        </row>
        <row r="105">
          <cell r="D105">
            <v>60000</v>
          </cell>
          <cell r="E105">
            <v>60000</v>
          </cell>
          <cell r="F105" t="e">
            <v>#REF!</v>
          </cell>
        </row>
        <row r="106">
          <cell r="D106">
            <v>30000</v>
          </cell>
          <cell r="E106">
            <v>30000</v>
          </cell>
          <cell r="F106" t="e">
            <v>#REF!</v>
          </cell>
        </row>
        <row r="107">
          <cell r="D107">
            <v>65000</v>
          </cell>
          <cell r="E107">
            <v>65000</v>
          </cell>
          <cell r="F107" t="e">
            <v>#REF!</v>
          </cell>
        </row>
        <row r="108">
          <cell r="D108">
            <v>7440</v>
          </cell>
          <cell r="E108">
            <v>7440</v>
          </cell>
          <cell r="F108" t="e">
            <v>#REF!</v>
          </cell>
        </row>
        <row r="109">
          <cell r="D109">
            <v>100000</v>
          </cell>
          <cell r="E109">
            <v>100000</v>
          </cell>
          <cell r="F109" t="e">
            <v>#REF!</v>
          </cell>
        </row>
        <row r="110">
          <cell r="D110">
            <v>34000</v>
          </cell>
          <cell r="E110">
            <v>34000</v>
          </cell>
        </row>
        <row r="111">
          <cell r="D111">
            <v>61500</v>
          </cell>
          <cell r="E111">
            <v>61500</v>
          </cell>
          <cell r="F111" t="e">
            <v>#REF!</v>
          </cell>
        </row>
        <row r="112">
          <cell r="D112">
            <v>100000</v>
          </cell>
          <cell r="E112">
            <v>100000</v>
          </cell>
          <cell r="F112" t="e">
            <v>#REF!</v>
          </cell>
        </row>
        <row r="113">
          <cell r="D113">
            <v>200000</v>
          </cell>
          <cell r="E113">
            <v>200000</v>
          </cell>
          <cell r="F113" t="e">
            <v>#REF!</v>
          </cell>
        </row>
        <row r="114">
          <cell r="D114">
            <v>31700</v>
          </cell>
          <cell r="E114">
            <v>31700</v>
          </cell>
          <cell r="F114" t="e">
            <v>#REF!</v>
          </cell>
        </row>
        <row r="115">
          <cell r="D115">
            <v>6000</v>
          </cell>
          <cell r="E115">
            <v>6000</v>
          </cell>
          <cell r="F115" t="e">
            <v>#REF!</v>
          </cell>
        </row>
        <row r="116">
          <cell r="D116">
            <v>27000</v>
          </cell>
          <cell r="E116">
            <v>27000</v>
          </cell>
          <cell r="F116" t="e">
            <v>#REF!</v>
          </cell>
        </row>
        <row r="117">
          <cell r="D117">
            <v>50000</v>
          </cell>
          <cell r="E117">
            <v>50000</v>
          </cell>
          <cell r="F117" t="e">
            <v>#REF!</v>
          </cell>
        </row>
        <row r="118">
          <cell r="D118">
            <v>15000</v>
          </cell>
          <cell r="E118">
            <v>15000</v>
          </cell>
          <cell r="F118" t="e">
            <v>#REF!</v>
          </cell>
        </row>
        <row r="119">
          <cell r="D119">
            <v>10000</v>
          </cell>
          <cell r="E119">
            <v>10000</v>
          </cell>
          <cell r="F119" t="e">
            <v>#REF!</v>
          </cell>
        </row>
        <row r="120">
          <cell r="D120">
            <v>10000</v>
          </cell>
          <cell r="E120">
            <v>10000</v>
          </cell>
          <cell r="F120" t="e">
            <v>#REF!</v>
          </cell>
        </row>
        <row r="121">
          <cell r="D121">
            <v>5000</v>
          </cell>
          <cell r="E121">
            <v>5000</v>
          </cell>
          <cell r="F121" t="e">
            <v>#REF!</v>
          </cell>
        </row>
        <row r="122">
          <cell r="D122">
            <v>2700</v>
          </cell>
          <cell r="E122">
            <v>2700</v>
          </cell>
          <cell r="F122" t="e">
            <v>#REF!</v>
          </cell>
        </row>
        <row r="123">
          <cell r="D123">
            <v>5000</v>
          </cell>
          <cell r="E123">
            <v>5000</v>
          </cell>
          <cell r="F123" t="e">
            <v>#REF!</v>
          </cell>
        </row>
        <row r="124">
          <cell r="D124">
            <v>5000</v>
          </cell>
          <cell r="E124">
            <v>5000</v>
          </cell>
          <cell r="F124" t="e">
            <v>#REF!</v>
          </cell>
        </row>
        <row r="125">
          <cell r="D125">
            <v>4800</v>
          </cell>
          <cell r="E125">
            <v>4800</v>
          </cell>
          <cell r="F125" t="e">
            <v>#REF!</v>
          </cell>
        </row>
        <row r="126">
          <cell r="D126">
            <v>3600</v>
          </cell>
          <cell r="E126">
            <v>3600</v>
          </cell>
          <cell r="F126" t="e">
            <v>#REF!</v>
          </cell>
        </row>
        <row r="127">
          <cell r="D127">
            <v>2400</v>
          </cell>
          <cell r="E127">
            <v>2400</v>
          </cell>
          <cell r="F127" t="e">
            <v>#REF!</v>
          </cell>
        </row>
        <row r="128">
          <cell r="D128">
            <v>2200</v>
          </cell>
          <cell r="E128">
            <v>2200</v>
          </cell>
          <cell r="F128" t="e">
            <v>#REF!</v>
          </cell>
        </row>
        <row r="129">
          <cell r="D129">
            <v>7200</v>
          </cell>
          <cell r="E129">
            <v>7200</v>
          </cell>
          <cell r="F129" t="e">
            <v>#REF!</v>
          </cell>
        </row>
        <row r="130">
          <cell r="D130">
            <v>3200</v>
          </cell>
          <cell r="E130">
            <v>3200</v>
          </cell>
          <cell r="F130" t="e">
            <v>#REF!</v>
          </cell>
        </row>
        <row r="131">
          <cell r="D131">
            <v>5000</v>
          </cell>
          <cell r="E131">
            <v>5000</v>
          </cell>
        </row>
        <row r="132">
          <cell r="D132">
            <v>3300</v>
          </cell>
          <cell r="E132">
            <v>3300</v>
          </cell>
          <cell r="F132" t="e">
            <v>#REF!</v>
          </cell>
        </row>
        <row r="133">
          <cell r="D133">
            <v>2700</v>
          </cell>
          <cell r="E133">
            <v>2700</v>
          </cell>
        </row>
        <row r="134">
          <cell r="D134">
            <v>2400</v>
          </cell>
          <cell r="E134">
            <v>2400</v>
          </cell>
        </row>
        <row r="135">
          <cell r="D135">
            <v>5000</v>
          </cell>
          <cell r="E135">
            <v>5000</v>
          </cell>
        </row>
        <row r="136">
          <cell r="D136">
            <v>5000</v>
          </cell>
          <cell r="E136">
            <v>5000</v>
          </cell>
        </row>
        <row r="137">
          <cell r="D137">
            <v>3000</v>
          </cell>
          <cell r="E137">
            <v>3000</v>
          </cell>
        </row>
        <row r="138">
          <cell r="D138">
            <v>5000</v>
          </cell>
          <cell r="E138">
            <v>5000</v>
          </cell>
        </row>
        <row r="139">
          <cell r="D139">
            <v>3000</v>
          </cell>
          <cell r="E139">
            <v>3000</v>
          </cell>
        </row>
        <row r="140">
          <cell r="D140">
            <v>3600</v>
          </cell>
          <cell r="E140">
            <v>3600</v>
          </cell>
        </row>
        <row r="141">
          <cell r="D141">
            <v>3000</v>
          </cell>
          <cell r="E141">
            <v>3000</v>
          </cell>
        </row>
        <row r="142">
          <cell r="D142">
            <v>136800</v>
          </cell>
          <cell r="E142">
            <v>136800</v>
          </cell>
        </row>
        <row r="143">
          <cell r="D143">
            <v>284000</v>
          </cell>
          <cell r="E143">
            <v>284000</v>
          </cell>
        </row>
        <row r="144">
          <cell r="D144">
            <v>122600</v>
          </cell>
          <cell r="E144">
            <v>122600</v>
          </cell>
        </row>
        <row r="145">
          <cell r="D145">
            <v>15000</v>
          </cell>
          <cell r="E145">
            <v>15000</v>
          </cell>
          <cell r="F145" t="e">
            <v>#REF!</v>
          </cell>
        </row>
        <row r="146">
          <cell r="F146">
            <v>-1</v>
          </cell>
        </row>
        <row r="147">
          <cell r="D147">
            <v>1489297</v>
          </cell>
          <cell r="E147">
            <v>1668677</v>
          </cell>
        </row>
        <row r="148">
          <cell r="D148">
            <v>34324</v>
          </cell>
          <cell r="E148">
            <v>34324</v>
          </cell>
        </row>
      </sheetData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Q46"/>
  <sheetViews>
    <sheetView tabSelected="1" zoomScaleNormal="100" workbookViewId="0">
      <selection activeCell="R8" sqref="R8"/>
    </sheetView>
  </sheetViews>
  <sheetFormatPr defaultRowHeight="16.5" x14ac:dyDescent="0.3"/>
  <cols>
    <col min="1" max="1" width="9.875" customWidth="1"/>
    <col min="2" max="2" width="10" customWidth="1"/>
    <col min="3" max="3" width="12.75" customWidth="1"/>
    <col min="4" max="4" width="12.375" customWidth="1"/>
    <col min="5" max="5" width="13" customWidth="1"/>
    <col min="6" max="6" width="10.625" hidden="1" customWidth="1"/>
    <col min="7" max="7" width="12.125" customWidth="1"/>
    <col min="8" max="8" width="7.625" customWidth="1"/>
    <col min="9" max="9" width="11.125" customWidth="1"/>
    <col min="10" max="10" width="14.5" customWidth="1"/>
    <col min="11" max="11" width="12.625" customWidth="1"/>
    <col min="12" max="12" width="13" customWidth="1"/>
    <col min="13" max="13" width="10.375" hidden="1" customWidth="1"/>
    <col min="14" max="14" width="11.625" customWidth="1"/>
    <col min="15" max="15" width="7.75" customWidth="1"/>
    <col min="16" max="16" width="23.25" customWidth="1"/>
  </cols>
  <sheetData>
    <row r="1" spans="1:16" ht="26.25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ht="14.25" customHeight="1" thickBot="1" x14ac:dyDescent="0.35">
      <c r="A2" s="3"/>
      <c r="B2" s="3"/>
      <c r="C2" s="3"/>
      <c r="D2" s="3"/>
      <c r="E2" s="3"/>
      <c r="F2" s="3"/>
      <c r="G2" s="4"/>
      <c r="H2" s="5"/>
      <c r="I2" s="3"/>
      <c r="J2" s="3"/>
      <c r="K2" s="3"/>
      <c r="L2" s="3"/>
      <c r="M2" s="3"/>
      <c r="N2" t="s">
        <v>1</v>
      </c>
      <c r="O2" s="6" t="s">
        <v>1</v>
      </c>
      <c r="P2" s="7" t="s">
        <v>2</v>
      </c>
    </row>
    <row r="3" spans="1:16" x14ac:dyDescent="0.3">
      <c r="A3" s="8" t="s">
        <v>3</v>
      </c>
      <c r="B3" s="9"/>
      <c r="C3" s="10"/>
      <c r="D3" s="10"/>
      <c r="E3" s="10"/>
      <c r="F3" s="10"/>
      <c r="G3" s="9"/>
      <c r="H3" s="11"/>
      <c r="I3" s="12" t="s">
        <v>4</v>
      </c>
      <c r="J3" s="9"/>
      <c r="K3" s="9"/>
      <c r="L3" s="10"/>
      <c r="M3" s="10"/>
      <c r="N3" s="9"/>
      <c r="O3" s="9"/>
      <c r="P3" s="13" t="s">
        <v>5</v>
      </c>
    </row>
    <row r="4" spans="1:16" ht="16.5" customHeight="1" x14ac:dyDescent="0.3">
      <c r="A4" s="14" t="s">
        <v>6</v>
      </c>
      <c r="B4" s="15" t="s">
        <v>7</v>
      </c>
      <c r="C4" s="16" t="s">
        <v>8</v>
      </c>
      <c r="D4" s="17" t="s">
        <v>9</v>
      </c>
      <c r="E4" s="17" t="s">
        <v>10</v>
      </c>
      <c r="F4" s="18" t="s">
        <v>11</v>
      </c>
      <c r="G4" s="19" t="s">
        <v>12</v>
      </c>
      <c r="H4" s="20"/>
      <c r="I4" s="21" t="s">
        <v>6</v>
      </c>
      <c r="J4" s="22" t="s">
        <v>7</v>
      </c>
      <c r="K4" s="17" t="s">
        <v>9</v>
      </c>
      <c r="L4" s="17" t="s">
        <v>10</v>
      </c>
      <c r="M4" s="23" t="s">
        <v>13</v>
      </c>
      <c r="N4" s="24" t="s">
        <v>12</v>
      </c>
      <c r="O4" s="15"/>
      <c r="P4" s="25"/>
    </row>
    <row r="5" spans="1:16" ht="15.75" customHeight="1" thickBot="1" x14ac:dyDescent="0.35">
      <c r="A5" s="26"/>
      <c r="B5" s="27"/>
      <c r="C5" s="28"/>
      <c r="D5" s="29"/>
      <c r="E5" s="29"/>
      <c r="F5" s="30"/>
      <c r="G5" s="31" t="s">
        <v>14</v>
      </c>
      <c r="H5" s="32" t="s">
        <v>15</v>
      </c>
      <c r="I5" s="33"/>
      <c r="J5" s="34"/>
      <c r="K5" s="29"/>
      <c r="L5" s="29"/>
      <c r="M5" s="35"/>
      <c r="N5" s="36" t="s">
        <v>14</v>
      </c>
      <c r="O5" s="37" t="s">
        <v>15</v>
      </c>
      <c r="P5" s="25"/>
    </row>
    <row r="6" spans="1:16" ht="15.95" customHeight="1" thickTop="1" x14ac:dyDescent="0.3">
      <c r="A6" s="38" t="s">
        <v>16</v>
      </c>
      <c r="B6" s="39"/>
      <c r="C6" s="40"/>
      <c r="D6" s="41">
        <f>SUM(D7,D12,D13,D14,D19,D32+D33,D34)</f>
        <v>19139547</v>
      </c>
      <c r="E6" s="41">
        <f>SUM(E7,E12,E13,E14,E19,E32+E33,E34)</f>
        <v>18989546.526999999</v>
      </c>
      <c r="F6" s="42" t="e">
        <f>+F7+#REF!+F11+F13+F19+F27+F31+F33+#REF!+#REF!</f>
        <v>#REF!</v>
      </c>
      <c r="G6" s="43">
        <f>+E6-D6</f>
        <v>-150000.47300000116</v>
      </c>
      <c r="H6" s="44">
        <f>SUM(G6/D6)*100</f>
        <v>-0.78372007968632251</v>
      </c>
      <c r="I6" s="45" t="s">
        <v>17</v>
      </c>
      <c r="J6" s="39"/>
      <c r="K6" s="43">
        <f>K7+K11+K13+K21+K25+K34+K40+K32+K28+K30+K31</f>
        <v>19139547</v>
      </c>
      <c r="L6" s="43">
        <f>L7+L11+L13+L21+L25+L34+L40+L32+L28+L30+L31</f>
        <v>18989546.510000002</v>
      </c>
      <c r="M6" s="46" t="e">
        <f>M7+M11+M13+M21+M25+M34+M40+M32+M28+#REF!</f>
        <v>#REF!</v>
      </c>
      <c r="N6" s="47">
        <f>+L6-K6</f>
        <v>-150000.48999999836</v>
      </c>
      <c r="O6" s="48">
        <f t="shared" ref="O6:O42" si="0">SUM(N6/K6)*100</f>
        <v>-0.78372016850763693</v>
      </c>
      <c r="P6" s="49"/>
    </row>
    <row r="7" spans="1:16" ht="15.95" customHeight="1" x14ac:dyDescent="0.3">
      <c r="A7" s="50" t="s">
        <v>18</v>
      </c>
      <c r="B7" s="51" t="s">
        <v>19</v>
      </c>
      <c r="C7" s="51" t="s">
        <v>20</v>
      </c>
      <c r="D7" s="52">
        <f>+[1]세입사유!D7</f>
        <v>1164836</v>
      </c>
      <c r="E7" s="52">
        <f>+[1]세입사유!E7</f>
        <v>1164835.9939999999</v>
      </c>
      <c r="F7" s="53" t="e">
        <f>+[1]세입사유!F7</f>
        <v>#REF!</v>
      </c>
      <c r="G7" s="54">
        <f>E7-D7</f>
        <v>-6.0000000521540642E-3</v>
      </c>
      <c r="H7" s="55">
        <f>SUM(G7/D7)*100</f>
        <v>-5.1509397478735758E-7</v>
      </c>
      <c r="I7" s="56" t="s">
        <v>21</v>
      </c>
      <c r="J7" s="57" t="s">
        <v>22</v>
      </c>
      <c r="K7" s="58">
        <f>SUM(K8:K10)</f>
        <v>1308258</v>
      </c>
      <c r="L7" s="59">
        <f>SUM(L8:L10)</f>
        <v>1309457.81</v>
      </c>
      <c r="M7" s="60">
        <f>SUM(M8:M10)</f>
        <v>1020112</v>
      </c>
      <c r="N7" s="61">
        <f t="shared" ref="N7:N42" si="1">L7-K7</f>
        <v>1199.8100000000559</v>
      </c>
      <c r="O7" s="62">
        <f t="shared" si="0"/>
        <v>9.1710503585688441E-2</v>
      </c>
      <c r="P7" s="63" t="s">
        <v>23</v>
      </c>
    </row>
    <row r="8" spans="1:16" ht="15.95" customHeight="1" x14ac:dyDescent="0.3">
      <c r="A8" s="64"/>
      <c r="B8" s="65"/>
      <c r="C8" s="66" t="s">
        <v>24</v>
      </c>
      <c r="D8" s="67">
        <f>[1]세입사유!D8</f>
        <v>18000</v>
      </c>
      <c r="E8" s="67">
        <f>[1]세입사유!E8</f>
        <v>17999.993999999999</v>
      </c>
      <c r="F8" s="67"/>
      <c r="G8" s="54">
        <f>E8-D8</f>
        <v>-6.0000000012223609E-3</v>
      </c>
      <c r="H8" s="68">
        <f>SUM(G8/D8)*100</f>
        <v>-3.3333333340124228E-5</v>
      </c>
      <c r="I8" s="69"/>
      <c r="J8" s="70" t="s">
        <v>25</v>
      </c>
      <c r="K8" s="71">
        <f>+[1]세출사유!D6</f>
        <v>981319</v>
      </c>
      <c r="L8" s="71">
        <f>+[1]세출사유!E6</f>
        <v>981318.59</v>
      </c>
      <c r="M8" s="72">
        <f>+[1]세출사유!F6</f>
        <v>582085</v>
      </c>
      <c r="N8" s="54">
        <f t="shared" si="1"/>
        <v>-0.41000000003259629</v>
      </c>
      <c r="O8" s="73">
        <f t="shared" si="0"/>
        <v>-4.1780501552766871E-5</v>
      </c>
      <c r="P8" s="74" t="s">
        <v>26</v>
      </c>
    </row>
    <row r="9" spans="1:16" ht="15.95" customHeight="1" x14ac:dyDescent="0.3">
      <c r="A9" s="75"/>
      <c r="B9" s="76"/>
      <c r="C9" s="66" t="s">
        <v>27</v>
      </c>
      <c r="D9" s="67">
        <f>[1]세입사유!D9</f>
        <v>1095000</v>
      </c>
      <c r="E9" s="67">
        <f>[1]세입사유!E9</f>
        <v>1095000</v>
      </c>
      <c r="F9" s="67"/>
      <c r="G9" s="54">
        <f>E9-D9</f>
        <v>0</v>
      </c>
      <c r="H9" s="68">
        <f>SUM(G9/D9)*100</f>
        <v>0</v>
      </c>
      <c r="I9" s="69"/>
      <c r="J9" s="70" t="s">
        <v>28</v>
      </c>
      <c r="K9" s="71">
        <f>+[1]세출사유!D12</f>
        <v>17910</v>
      </c>
      <c r="L9" s="71">
        <f>+[1]세출사유!E12</f>
        <v>17910</v>
      </c>
      <c r="M9" s="72">
        <f>+[1]세출사유!F12</f>
        <v>12549</v>
      </c>
      <c r="N9" s="54">
        <f t="shared" si="1"/>
        <v>0</v>
      </c>
      <c r="O9" s="77">
        <f t="shared" si="0"/>
        <v>0</v>
      </c>
      <c r="P9" s="78" t="s">
        <v>29</v>
      </c>
    </row>
    <row r="10" spans="1:16" ht="15.95" customHeight="1" x14ac:dyDescent="0.3">
      <c r="A10" s="75"/>
      <c r="B10" s="76"/>
      <c r="C10" s="79" t="s">
        <v>30</v>
      </c>
      <c r="D10" s="67">
        <f>[1]세입사유!D10</f>
        <v>50336</v>
      </c>
      <c r="E10" s="67">
        <f>[1]세입사유!E10</f>
        <v>50336</v>
      </c>
      <c r="F10" s="67"/>
      <c r="G10" s="54">
        <f>E10-D10</f>
        <v>0</v>
      </c>
      <c r="H10" s="68">
        <f>SUM(G10/D10)*100</f>
        <v>0</v>
      </c>
      <c r="I10" s="80"/>
      <c r="J10" s="70" t="s">
        <v>31</v>
      </c>
      <c r="K10" s="71">
        <f>+[1]세출사유!D15</f>
        <v>309029</v>
      </c>
      <c r="L10" s="71">
        <f>+[1]세출사유!E15</f>
        <v>310229.21999999997</v>
      </c>
      <c r="M10" s="72">
        <f>+[1]세출사유!F15</f>
        <v>425478</v>
      </c>
      <c r="N10" s="54">
        <f t="shared" si="1"/>
        <v>1200.2199999999721</v>
      </c>
      <c r="O10" s="77">
        <f t="shared" si="0"/>
        <v>0.38838426167122569</v>
      </c>
      <c r="P10" s="78" t="s">
        <v>32</v>
      </c>
    </row>
    <row r="11" spans="1:16" ht="15.95" customHeight="1" x14ac:dyDescent="0.3">
      <c r="A11" s="81"/>
      <c r="B11" s="57"/>
      <c r="C11" s="82" t="s">
        <v>33</v>
      </c>
      <c r="D11" s="83">
        <v>1731</v>
      </c>
      <c r="E11" s="83">
        <f>[1]세입사유!E11</f>
        <v>1500</v>
      </c>
      <c r="F11" s="84"/>
      <c r="G11" s="54">
        <v>0</v>
      </c>
      <c r="H11" s="85">
        <v>0</v>
      </c>
      <c r="I11" s="86" t="s">
        <v>34</v>
      </c>
      <c r="J11" s="57" t="s">
        <v>20</v>
      </c>
      <c r="K11" s="87">
        <f>K12</f>
        <v>10080604</v>
      </c>
      <c r="L11" s="88">
        <f>L12</f>
        <v>9757124</v>
      </c>
      <c r="M11" s="89">
        <f>M12</f>
        <v>215364</v>
      </c>
      <c r="N11" s="90">
        <f t="shared" si="1"/>
        <v>-323480</v>
      </c>
      <c r="O11" s="91">
        <f t="shared" si="0"/>
        <v>-3.2089347027221784</v>
      </c>
      <c r="P11" s="92" t="s">
        <v>35</v>
      </c>
    </row>
    <row r="12" spans="1:16" ht="15.95" customHeight="1" x14ac:dyDescent="0.3">
      <c r="A12" s="93" t="s">
        <v>36</v>
      </c>
      <c r="B12" s="94" t="s">
        <v>36</v>
      </c>
      <c r="C12" s="94" t="s">
        <v>36</v>
      </c>
      <c r="D12" s="95">
        <f>[1]세입사유!D12</f>
        <v>6045</v>
      </c>
      <c r="E12" s="52">
        <f>[1]세입사유!E12</f>
        <v>6045</v>
      </c>
      <c r="F12" s="96"/>
      <c r="G12" s="90">
        <v>0</v>
      </c>
      <c r="H12" s="97">
        <v>0</v>
      </c>
      <c r="I12" s="98"/>
      <c r="J12" s="70" t="s">
        <v>37</v>
      </c>
      <c r="K12" s="99">
        <f>+[1]세출사유!D25</f>
        <v>10080604</v>
      </c>
      <c r="L12" s="99">
        <f>+[1]세출사유!E25</f>
        <v>9757124</v>
      </c>
      <c r="M12" s="100">
        <f>+[1]세출사유!F25</f>
        <v>215364</v>
      </c>
      <c r="N12" s="54">
        <f t="shared" si="1"/>
        <v>-323480</v>
      </c>
      <c r="O12" s="77">
        <f t="shared" si="0"/>
        <v>-3.2089347027221784</v>
      </c>
      <c r="P12" s="78" t="s">
        <v>38</v>
      </c>
    </row>
    <row r="13" spans="1:16" ht="15.95" customHeight="1" x14ac:dyDescent="0.3">
      <c r="A13" s="101" t="s">
        <v>39</v>
      </c>
      <c r="B13" s="102" t="s">
        <v>40</v>
      </c>
      <c r="C13" s="103" t="s">
        <v>41</v>
      </c>
      <c r="D13" s="52">
        <f>+[1]세입사유!D14</f>
        <v>254750</v>
      </c>
      <c r="E13" s="52">
        <f>+[1]세입사유!E14</f>
        <v>236750</v>
      </c>
      <c r="F13" s="53">
        <f>+[1]세입사유!F16</f>
        <v>2029689</v>
      </c>
      <c r="G13" s="90">
        <f t="shared" ref="G13:G38" si="2">E13-D13</f>
        <v>-18000</v>
      </c>
      <c r="H13" s="55">
        <f t="shared" ref="H13:H31" si="3">SUM(G13/D13)*100</f>
        <v>-7.0657507360157021</v>
      </c>
      <c r="I13" s="86" t="s">
        <v>42</v>
      </c>
      <c r="J13" s="57" t="s">
        <v>20</v>
      </c>
      <c r="K13" s="90">
        <f>SUM(K14:K20)</f>
        <v>1651443</v>
      </c>
      <c r="L13" s="90">
        <f>SUM(L14:L20)</f>
        <v>1644342.7000000002</v>
      </c>
      <c r="M13" s="104">
        <f>SUM(M14:M20)</f>
        <v>679756</v>
      </c>
      <c r="N13" s="90">
        <f t="shared" si="1"/>
        <v>-7100.2999999998137</v>
      </c>
      <c r="O13" s="91">
        <f t="shared" si="0"/>
        <v>-0.42994520549603066</v>
      </c>
      <c r="P13" s="105" t="s">
        <v>43</v>
      </c>
    </row>
    <row r="14" spans="1:16" ht="15.95" customHeight="1" x14ac:dyDescent="0.3">
      <c r="A14" s="101" t="s">
        <v>44</v>
      </c>
      <c r="B14" s="102" t="s">
        <v>44</v>
      </c>
      <c r="C14" s="103" t="s">
        <v>20</v>
      </c>
      <c r="D14" s="52">
        <f>SUM(D15:D18)</f>
        <v>6921288</v>
      </c>
      <c r="E14" s="52">
        <f>SUM(E15:E18)</f>
        <v>6641287.8530000001</v>
      </c>
      <c r="F14" s="53">
        <f>SUM(F15:F16)</f>
        <v>1948443</v>
      </c>
      <c r="G14" s="90">
        <f t="shared" si="2"/>
        <v>-280000.14699999988</v>
      </c>
      <c r="H14" s="55">
        <f t="shared" si="3"/>
        <v>-4.0454919228906512</v>
      </c>
      <c r="I14" s="106"/>
      <c r="J14" s="107" t="s">
        <v>45</v>
      </c>
      <c r="K14" s="71">
        <f>+[1]세출사유!D30</f>
        <v>161400</v>
      </c>
      <c r="L14" s="71">
        <f>+[1]세출사유!E30</f>
        <v>161400</v>
      </c>
      <c r="M14" s="72">
        <f>+[1]세출사유!F30</f>
        <v>59008</v>
      </c>
      <c r="N14" s="54">
        <f t="shared" si="1"/>
        <v>0</v>
      </c>
      <c r="O14" s="77">
        <f t="shared" si="0"/>
        <v>0</v>
      </c>
      <c r="P14" s="74" t="s">
        <v>46</v>
      </c>
    </row>
    <row r="15" spans="1:16" ht="15.95" customHeight="1" x14ac:dyDescent="0.3">
      <c r="A15" s="108"/>
      <c r="B15" s="109"/>
      <c r="C15" s="82" t="s">
        <v>47</v>
      </c>
      <c r="D15" s="83">
        <f>[1]세입사유!D17</f>
        <v>1058200</v>
      </c>
      <c r="E15" s="83">
        <f>[1]세입사유!E17</f>
        <v>1058200</v>
      </c>
      <c r="F15" s="84">
        <f>+[1]세입사유!F18+[1]세입사유!F19+[1]세입사유!F20</f>
        <v>1154304</v>
      </c>
      <c r="G15" s="54">
        <f t="shared" si="2"/>
        <v>0</v>
      </c>
      <c r="H15" s="85">
        <f t="shared" si="3"/>
        <v>0</v>
      </c>
      <c r="I15" s="106"/>
      <c r="J15" s="82" t="s">
        <v>48</v>
      </c>
      <c r="K15" s="71">
        <f>+[1]세출사유!D44</f>
        <v>117780</v>
      </c>
      <c r="L15" s="71">
        <f>+[1]세출사유!E44</f>
        <v>117780</v>
      </c>
      <c r="M15" s="72">
        <f>+[1]세출사유!F44</f>
        <v>38323</v>
      </c>
      <c r="N15" s="54">
        <f t="shared" si="1"/>
        <v>0</v>
      </c>
      <c r="O15" s="77">
        <f t="shared" si="0"/>
        <v>0</v>
      </c>
      <c r="P15" s="110" t="s">
        <v>49</v>
      </c>
    </row>
    <row r="16" spans="1:16" ht="15.95" customHeight="1" x14ac:dyDescent="0.3">
      <c r="A16" s="108"/>
      <c r="B16" s="111"/>
      <c r="C16" s="112" t="s">
        <v>50</v>
      </c>
      <c r="D16" s="83">
        <f>[1]세입사유!D18</f>
        <v>549175</v>
      </c>
      <c r="E16" s="83">
        <f>[1]세입사유!E18</f>
        <v>549174.85900000005</v>
      </c>
      <c r="F16" s="84">
        <f>+[1]세입사유!F22</f>
        <v>794139</v>
      </c>
      <c r="G16" s="54">
        <f t="shared" si="2"/>
        <v>-0.14099999994505197</v>
      </c>
      <c r="H16" s="85">
        <f t="shared" si="3"/>
        <v>-2.5674875940283511E-5</v>
      </c>
      <c r="I16" s="106"/>
      <c r="J16" s="107" t="s">
        <v>51</v>
      </c>
      <c r="K16" s="71">
        <f>+[1]세출사유!D35</f>
        <v>940099</v>
      </c>
      <c r="L16" s="71">
        <f>+[1]세출사유!E35</f>
        <v>940998.8</v>
      </c>
      <c r="M16" s="72">
        <f>+[1]세출사유!F35</f>
        <v>304642</v>
      </c>
      <c r="N16" s="54">
        <f t="shared" si="1"/>
        <v>899.80000000004657</v>
      </c>
      <c r="O16" s="77">
        <f t="shared" si="0"/>
        <v>9.5713323809518636E-2</v>
      </c>
      <c r="P16" s="105" t="s">
        <v>52</v>
      </c>
    </row>
    <row r="17" spans="1:17" ht="15.95" customHeight="1" x14ac:dyDescent="0.3">
      <c r="A17" s="75"/>
      <c r="B17" s="76"/>
      <c r="C17" s="82" t="s">
        <v>53</v>
      </c>
      <c r="D17" s="83">
        <f>[1]세입사유!D19</f>
        <v>543752</v>
      </c>
      <c r="E17" s="83">
        <f>[1]세입사유!E19</f>
        <v>543752.19400000002</v>
      </c>
      <c r="F17" s="113"/>
      <c r="G17" s="54">
        <f t="shared" si="2"/>
        <v>0.19400000001769513</v>
      </c>
      <c r="H17" s="85">
        <f t="shared" si="3"/>
        <v>3.5678029693260003E-5</v>
      </c>
      <c r="I17" s="106"/>
      <c r="J17" s="114" t="s">
        <v>54</v>
      </c>
      <c r="K17" s="71">
        <f>+[1]세출사유!D50</f>
        <v>14725</v>
      </c>
      <c r="L17" s="71">
        <f>+[1]세출사유!E50</f>
        <v>14724.6</v>
      </c>
      <c r="M17" s="72">
        <f>+[1]세출사유!F50</f>
        <v>4163</v>
      </c>
      <c r="N17" s="54">
        <f t="shared" si="1"/>
        <v>-0.3999999999996362</v>
      </c>
      <c r="O17" s="77">
        <f t="shared" si="0"/>
        <v>-2.716468590829448E-3</v>
      </c>
      <c r="P17" s="115" t="s">
        <v>55</v>
      </c>
    </row>
    <row r="18" spans="1:17" ht="15.95" customHeight="1" x14ac:dyDescent="0.3">
      <c r="A18" s="116"/>
      <c r="B18" s="117"/>
      <c r="C18" s="118" t="s">
        <v>56</v>
      </c>
      <c r="D18" s="83">
        <f>[1]세입사유!D20</f>
        <v>4770161</v>
      </c>
      <c r="E18" s="83">
        <f>[1]세입사유!E20</f>
        <v>4490160.8</v>
      </c>
      <c r="F18" s="113"/>
      <c r="G18" s="54">
        <f t="shared" si="2"/>
        <v>-280000.20000000019</v>
      </c>
      <c r="H18" s="85">
        <f t="shared" si="3"/>
        <v>-5.8698270351881243</v>
      </c>
      <c r="I18" s="106"/>
      <c r="J18" s="107" t="s">
        <v>57</v>
      </c>
      <c r="K18" s="71">
        <f>+[1]세출사유!D52</f>
        <v>8100</v>
      </c>
      <c r="L18" s="71">
        <f>+[1]세출사유!E52</f>
        <v>8100</v>
      </c>
      <c r="M18" s="72">
        <f>+[1]세출사유!F52</f>
        <v>2338</v>
      </c>
      <c r="N18" s="54">
        <f t="shared" si="1"/>
        <v>0</v>
      </c>
      <c r="O18" s="77">
        <f t="shared" si="0"/>
        <v>0</v>
      </c>
      <c r="P18" s="119" t="s">
        <v>58</v>
      </c>
    </row>
    <row r="19" spans="1:17" ht="15.95" customHeight="1" x14ac:dyDescent="0.3">
      <c r="A19" s="120" t="s">
        <v>59</v>
      </c>
      <c r="B19" s="121" t="s">
        <v>20</v>
      </c>
      <c r="C19" s="122"/>
      <c r="D19" s="123">
        <f>SUM(D20,D28)</f>
        <v>2179275</v>
      </c>
      <c r="E19" s="123">
        <f>SUM(E20,E28)</f>
        <v>2327275</v>
      </c>
      <c r="F19" s="124"/>
      <c r="G19" s="90">
        <f t="shared" si="2"/>
        <v>148000</v>
      </c>
      <c r="H19" s="55">
        <f t="shared" si="3"/>
        <v>6.7912493833958543</v>
      </c>
      <c r="I19" s="106"/>
      <c r="J19" s="82" t="s">
        <v>60</v>
      </c>
      <c r="K19" s="71">
        <f>+[1]세출사유!D54</f>
        <v>385079</v>
      </c>
      <c r="L19" s="71">
        <f>+[1]세출사유!E54</f>
        <v>377079.3</v>
      </c>
      <c r="M19" s="72">
        <f>+[1]세출사유!F54</f>
        <v>247503</v>
      </c>
      <c r="N19" s="54">
        <f t="shared" si="1"/>
        <v>-7999.7000000000116</v>
      </c>
      <c r="O19" s="77">
        <f t="shared" si="0"/>
        <v>-2.0774178804868639</v>
      </c>
      <c r="P19" s="125"/>
      <c r="Q19" s="113"/>
    </row>
    <row r="20" spans="1:17" ht="15.95" customHeight="1" x14ac:dyDescent="0.3">
      <c r="A20" s="126"/>
      <c r="B20" s="51" t="s">
        <v>61</v>
      </c>
      <c r="C20" s="103" t="s">
        <v>62</v>
      </c>
      <c r="D20" s="54">
        <f>SUM(D21:D27)</f>
        <v>1721515</v>
      </c>
      <c r="E20" s="54">
        <f>SUM(E21:E27)</f>
        <v>1749515</v>
      </c>
      <c r="F20" s="127" t="e">
        <f>SUM(F21:F27)</f>
        <v>#REF!</v>
      </c>
      <c r="G20" s="54">
        <f t="shared" si="2"/>
        <v>28000</v>
      </c>
      <c r="H20" s="68">
        <f t="shared" si="3"/>
        <v>1.6264743554369261</v>
      </c>
      <c r="I20" s="98"/>
      <c r="J20" s="114" t="s">
        <v>63</v>
      </c>
      <c r="K20" s="71">
        <f>+[1]세출사유!D58</f>
        <v>24260</v>
      </c>
      <c r="L20" s="71">
        <f>+[1]세출사유!E58</f>
        <v>24260</v>
      </c>
      <c r="M20" s="72">
        <f>+[1]세출사유!F58</f>
        <v>23779</v>
      </c>
      <c r="N20" s="54">
        <f t="shared" si="1"/>
        <v>0</v>
      </c>
      <c r="O20" s="77">
        <f t="shared" si="0"/>
        <v>0</v>
      </c>
      <c r="P20" s="128" t="s">
        <v>64</v>
      </c>
    </row>
    <row r="21" spans="1:17" ht="15.95" customHeight="1" x14ac:dyDescent="0.3">
      <c r="A21" s="108"/>
      <c r="B21" s="109"/>
      <c r="C21" s="82" t="s">
        <v>65</v>
      </c>
      <c r="D21" s="83">
        <f>+[1]세입사유!D23</f>
        <v>536545</v>
      </c>
      <c r="E21" s="83">
        <f>+[1]세입사유!E23</f>
        <v>536545</v>
      </c>
      <c r="F21" s="84" t="e">
        <f>+[1]세입사유!#REF!</f>
        <v>#REF!</v>
      </c>
      <c r="G21" s="54">
        <f t="shared" si="2"/>
        <v>0</v>
      </c>
      <c r="H21" s="85">
        <f t="shared" si="3"/>
        <v>0</v>
      </c>
      <c r="I21" s="86" t="s">
        <v>66</v>
      </c>
      <c r="J21" s="57" t="s">
        <v>20</v>
      </c>
      <c r="K21" s="87">
        <f>SUM(K22:K24)</f>
        <v>200905</v>
      </c>
      <c r="L21" s="87">
        <f>SUM(L22:L24)</f>
        <v>200905</v>
      </c>
      <c r="M21" s="129">
        <f>SUM(M22:M24)</f>
        <v>81683</v>
      </c>
      <c r="N21" s="90">
        <f t="shared" si="1"/>
        <v>0</v>
      </c>
      <c r="O21" s="91">
        <f t="shared" si="0"/>
        <v>0</v>
      </c>
      <c r="P21" s="128" t="s">
        <v>67</v>
      </c>
    </row>
    <row r="22" spans="1:17" ht="15.95" customHeight="1" x14ac:dyDescent="0.3">
      <c r="A22" s="108"/>
      <c r="B22" s="111"/>
      <c r="C22" s="112" t="s">
        <v>68</v>
      </c>
      <c r="D22" s="83">
        <f>+[1]세입사유!D24</f>
        <v>50</v>
      </c>
      <c r="E22" s="83">
        <f>+[1]세입사유!E24</f>
        <v>50</v>
      </c>
      <c r="F22" s="84">
        <f>+[1]세입사유!F25</f>
        <v>79390</v>
      </c>
      <c r="G22" s="54">
        <f t="shared" si="2"/>
        <v>0</v>
      </c>
      <c r="H22" s="85">
        <f t="shared" si="3"/>
        <v>0</v>
      </c>
      <c r="I22" s="106"/>
      <c r="J22" s="70" t="s">
        <v>69</v>
      </c>
      <c r="K22" s="71">
        <f>+[1]세출사유!D63</f>
        <v>69605</v>
      </c>
      <c r="L22" s="71">
        <f>+[1]세출사유!E63</f>
        <v>69605</v>
      </c>
      <c r="M22" s="72">
        <f>+[1]세출사유!F63</f>
        <v>37792</v>
      </c>
      <c r="N22" s="54">
        <f t="shared" si="1"/>
        <v>0</v>
      </c>
      <c r="O22" s="77">
        <f t="shared" si="0"/>
        <v>0</v>
      </c>
      <c r="P22" s="130" t="s">
        <v>70</v>
      </c>
    </row>
    <row r="23" spans="1:17" ht="15.95" customHeight="1" x14ac:dyDescent="0.3">
      <c r="A23" s="108"/>
      <c r="B23" s="111"/>
      <c r="C23" s="112" t="s">
        <v>71</v>
      </c>
      <c r="D23" s="83">
        <f>+[1]세입사유!D25</f>
        <v>50520</v>
      </c>
      <c r="E23" s="83">
        <f>+[1]세입사유!E25</f>
        <v>50520</v>
      </c>
      <c r="F23" s="84">
        <f>+[1]세입사유!F26</f>
        <v>62725</v>
      </c>
      <c r="G23" s="54">
        <f t="shared" si="2"/>
        <v>0</v>
      </c>
      <c r="H23" s="85">
        <f t="shared" si="3"/>
        <v>0</v>
      </c>
      <c r="I23" s="106"/>
      <c r="J23" s="70" t="s">
        <v>72</v>
      </c>
      <c r="K23" s="71">
        <f>+[1]세출사유!D67</f>
        <v>42000</v>
      </c>
      <c r="L23" s="71">
        <f>+[1]세출사유!E67</f>
        <v>42000</v>
      </c>
      <c r="M23" s="72">
        <f>+[1]세출사유!F67</f>
        <v>24871</v>
      </c>
      <c r="N23" s="54">
        <f t="shared" si="1"/>
        <v>0</v>
      </c>
      <c r="O23" s="77">
        <f t="shared" si="0"/>
        <v>0</v>
      </c>
      <c r="P23" s="131" t="s">
        <v>73</v>
      </c>
    </row>
    <row r="24" spans="1:17" ht="15.95" customHeight="1" x14ac:dyDescent="0.3">
      <c r="A24" s="108"/>
      <c r="B24" s="111"/>
      <c r="C24" s="112" t="s">
        <v>74</v>
      </c>
      <c r="D24" s="83">
        <f>+[1]세입사유!D26</f>
        <v>23000</v>
      </c>
      <c r="E24" s="83">
        <f>+[1]세입사유!E26</f>
        <v>23000</v>
      </c>
      <c r="F24" s="84" t="e">
        <f>+[1]세입사유!#REF!</f>
        <v>#REF!</v>
      </c>
      <c r="G24" s="54">
        <f t="shared" si="2"/>
        <v>0</v>
      </c>
      <c r="H24" s="85">
        <f t="shared" si="3"/>
        <v>0</v>
      </c>
      <c r="I24" s="98"/>
      <c r="J24" s="70" t="s">
        <v>75</v>
      </c>
      <c r="K24" s="71">
        <f>+[1]세출사유!D72</f>
        <v>89300</v>
      </c>
      <c r="L24" s="71">
        <f>+[1]세출사유!E72</f>
        <v>89300</v>
      </c>
      <c r="M24" s="72">
        <f>+[1]세출사유!F72</f>
        <v>19020</v>
      </c>
      <c r="N24" s="54">
        <f t="shared" si="1"/>
        <v>0</v>
      </c>
      <c r="O24" s="77">
        <f t="shared" si="0"/>
        <v>0</v>
      </c>
      <c r="P24" s="132" t="s">
        <v>76</v>
      </c>
    </row>
    <row r="25" spans="1:17" ht="15.95" customHeight="1" x14ac:dyDescent="0.3">
      <c r="A25" s="108"/>
      <c r="B25" s="111"/>
      <c r="C25" s="82" t="s">
        <v>77</v>
      </c>
      <c r="D25" s="83">
        <f>+[1]세입사유!D27</f>
        <v>984000</v>
      </c>
      <c r="E25" s="83">
        <f>+[1]세입사유!E27</f>
        <v>1012000</v>
      </c>
      <c r="F25" s="84">
        <f>+[1]세입사유!F28</f>
        <v>61780</v>
      </c>
      <c r="G25" s="54">
        <f t="shared" si="2"/>
        <v>28000</v>
      </c>
      <c r="H25" s="85">
        <f t="shared" si="3"/>
        <v>2.8455284552845526</v>
      </c>
      <c r="I25" s="86" t="s">
        <v>78</v>
      </c>
      <c r="J25" s="57" t="s">
        <v>79</v>
      </c>
      <c r="K25" s="87">
        <f>SUM(K26:K27)</f>
        <v>103176</v>
      </c>
      <c r="L25" s="87">
        <f>SUM(L26:L27)</f>
        <v>103176</v>
      </c>
      <c r="M25" s="129" t="e">
        <f>SUM(M26:M27)</f>
        <v>#REF!</v>
      </c>
      <c r="N25" s="90">
        <f t="shared" si="1"/>
        <v>0</v>
      </c>
      <c r="O25" s="91">
        <f t="shared" si="0"/>
        <v>0</v>
      </c>
      <c r="P25" s="132" t="s">
        <v>80</v>
      </c>
    </row>
    <row r="26" spans="1:17" ht="15.95" customHeight="1" x14ac:dyDescent="0.3">
      <c r="A26" s="108"/>
      <c r="B26" s="111"/>
      <c r="C26" s="82" t="s">
        <v>81</v>
      </c>
      <c r="D26" s="83">
        <f>+[1]세입사유!D28</f>
        <v>90000</v>
      </c>
      <c r="E26" s="83">
        <f>+[1]세입사유!E28</f>
        <v>90000</v>
      </c>
      <c r="F26" s="84">
        <f>+[1]세입사유!F29</f>
        <v>14759</v>
      </c>
      <c r="G26" s="54">
        <f t="shared" si="2"/>
        <v>0</v>
      </c>
      <c r="H26" s="85">
        <f t="shared" si="3"/>
        <v>0</v>
      </c>
      <c r="I26" s="106"/>
      <c r="J26" s="70" t="s">
        <v>82</v>
      </c>
      <c r="K26" s="71">
        <f>+[1]세출사유!D77</f>
        <v>79592</v>
      </c>
      <c r="L26" s="71">
        <f>+[1]세출사유!E77</f>
        <v>79592</v>
      </c>
      <c r="M26" s="72" t="e">
        <f>+[1]세출사유!F77</f>
        <v>#REF!</v>
      </c>
      <c r="N26" s="54">
        <f t="shared" si="1"/>
        <v>0</v>
      </c>
      <c r="O26" s="77">
        <f t="shared" si="0"/>
        <v>0</v>
      </c>
      <c r="P26" s="63" t="s">
        <v>83</v>
      </c>
    </row>
    <row r="27" spans="1:17" ht="15.95" customHeight="1" x14ac:dyDescent="0.3">
      <c r="A27" s="108"/>
      <c r="B27" s="111"/>
      <c r="C27" s="82" t="s">
        <v>84</v>
      </c>
      <c r="D27" s="83">
        <f>+[1]세입사유!D29</f>
        <v>37400</v>
      </c>
      <c r="E27" s="83">
        <f>+[1]세입사유!E29</f>
        <v>37400</v>
      </c>
      <c r="F27" s="84" t="e">
        <f>+[1]세입사유!F30</f>
        <v>#REF!</v>
      </c>
      <c r="G27" s="54">
        <f t="shared" si="2"/>
        <v>0</v>
      </c>
      <c r="H27" s="85">
        <f t="shared" si="3"/>
        <v>0</v>
      </c>
      <c r="I27" s="106"/>
      <c r="J27" s="70" t="s">
        <v>85</v>
      </c>
      <c r="K27" s="71">
        <f>+[1]세출사유!D82</f>
        <v>23584</v>
      </c>
      <c r="L27" s="71">
        <f>+[1]세출사유!E82</f>
        <v>23584</v>
      </c>
      <c r="M27" s="72">
        <f>+[1]세출사유!F82</f>
        <v>16571</v>
      </c>
      <c r="N27" s="54">
        <f t="shared" si="1"/>
        <v>0</v>
      </c>
      <c r="O27" s="77">
        <f t="shared" si="0"/>
        <v>0</v>
      </c>
      <c r="P27" s="133" t="s">
        <v>86</v>
      </c>
    </row>
    <row r="28" spans="1:17" ht="15.95" customHeight="1" x14ac:dyDescent="0.3">
      <c r="A28" s="134"/>
      <c r="B28" s="51" t="s">
        <v>87</v>
      </c>
      <c r="C28" s="135" t="s">
        <v>88</v>
      </c>
      <c r="D28" s="90">
        <f>SUM(D29:D31)</f>
        <v>457760</v>
      </c>
      <c r="E28" s="90">
        <f>SUM(E29:E31)</f>
        <v>577760</v>
      </c>
      <c r="F28" s="104">
        <f>SUM(F29:F38)</f>
        <v>2595923</v>
      </c>
      <c r="G28" s="90">
        <f t="shared" si="2"/>
        <v>120000</v>
      </c>
      <c r="H28" s="55">
        <f t="shared" si="3"/>
        <v>26.214610276127225</v>
      </c>
      <c r="I28" s="86" t="s">
        <v>89</v>
      </c>
      <c r="J28" s="57" t="s">
        <v>90</v>
      </c>
      <c r="K28" s="87">
        <f>+K29</f>
        <v>41508</v>
      </c>
      <c r="L28" s="87">
        <f>+L29</f>
        <v>41508</v>
      </c>
      <c r="M28" s="129">
        <f>+M29</f>
        <v>29840</v>
      </c>
      <c r="N28" s="90">
        <f t="shared" si="1"/>
        <v>0</v>
      </c>
      <c r="O28" s="91">
        <f t="shared" si="0"/>
        <v>0</v>
      </c>
      <c r="P28" s="136" t="s">
        <v>91</v>
      </c>
    </row>
    <row r="29" spans="1:17" ht="15.95" customHeight="1" x14ac:dyDescent="0.3">
      <c r="A29" s="108"/>
      <c r="B29" s="109"/>
      <c r="C29" s="137" t="s">
        <v>92</v>
      </c>
      <c r="D29" s="138">
        <f>+[1]세입사유!D31</f>
        <v>15000</v>
      </c>
      <c r="E29" s="138">
        <f>+[1]세입사유!E31</f>
        <v>15000</v>
      </c>
      <c r="F29" s="139">
        <f>+[1]세입사유!F32</f>
        <v>72575</v>
      </c>
      <c r="G29" s="140">
        <f t="shared" si="2"/>
        <v>0</v>
      </c>
      <c r="H29" s="141">
        <f t="shared" si="3"/>
        <v>0</v>
      </c>
      <c r="I29" s="98"/>
      <c r="J29" s="70" t="s">
        <v>93</v>
      </c>
      <c r="K29" s="71">
        <f>+[1]세출사유!D85</f>
        <v>41508</v>
      </c>
      <c r="L29" s="71">
        <f>+[1]세출사유!E85</f>
        <v>41508</v>
      </c>
      <c r="M29" s="72">
        <f>+[1]세출사유!F85</f>
        <v>29840</v>
      </c>
      <c r="N29" s="54">
        <f t="shared" si="1"/>
        <v>0</v>
      </c>
      <c r="O29" s="77">
        <f t="shared" si="0"/>
        <v>0</v>
      </c>
      <c r="P29" s="105" t="s">
        <v>94</v>
      </c>
    </row>
    <row r="30" spans="1:17" ht="15.95" customHeight="1" x14ac:dyDescent="0.3">
      <c r="A30" s="108"/>
      <c r="B30" s="111"/>
      <c r="C30" s="142" t="s">
        <v>95</v>
      </c>
      <c r="D30" s="138">
        <f>+[1]세입사유!D32</f>
        <v>54000</v>
      </c>
      <c r="E30" s="138">
        <f>+[1]세입사유!E32</f>
        <v>54000</v>
      </c>
      <c r="F30" s="143">
        <f>+[1]세입사유!F33</f>
        <v>551979</v>
      </c>
      <c r="G30" s="144">
        <f t="shared" si="2"/>
        <v>0</v>
      </c>
      <c r="H30" s="145">
        <f t="shared" si="3"/>
        <v>0</v>
      </c>
      <c r="I30" s="146" t="s">
        <v>96</v>
      </c>
      <c r="J30" s="70" t="s">
        <v>96</v>
      </c>
      <c r="K30" s="71">
        <f>+[1]세출사유!D91</f>
        <v>10000</v>
      </c>
      <c r="L30" s="71">
        <f>+[1]세출사유!E91</f>
        <v>10000</v>
      </c>
      <c r="M30" s="72">
        <f>+[1]세출사유!F89</f>
        <v>18037</v>
      </c>
      <c r="N30" s="54">
        <f t="shared" si="1"/>
        <v>0</v>
      </c>
      <c r="O30" s="77">
        <f t="shared" si="0"/>
        <v>0</v>
      </c>
      <c r="P30" s="105" t="s">
        <v>97</v>
      </c>
    </row>
    <row r="31" spans="1:17" ht="15.95" customHeight="1" x14ac:dyDescent="0.3">
      <c r="A31" s="108"/>
      <c r="B31" s="111" t="s">
        <v>98</v>
      </c>
      <c r="C31" s="142" t="s">
        <v>99</v>
      </c>
      <c r="D31" s="138">
        <f>+[1]세입사유!D33</f>
        <v>388760</v>
      </c>
      <c r="E31" s="138">
        <f>+[1]세입사유!E33</f>
        <v>508760</v>
      </c>
      <c r="F31" s="143">
        <f>+[1]세입사유!F36</f>
        <v>1596860</v>
      </c>
      <c r="G31" s="144">
        <f t="shared" si="2"/>
        <v>120000</v>
      </c>
      <c r="H31" s="145">
        <f t="shared" si="3"/>
        <v>30.867373186541826</v>
      </c>
      <c r="I31" s="147" t="s">
        <v>100</v>
      </c>
      <c r="J31" s="70" t="s">
        <v>100</v>
      </c>
      <c r="K31" s="71">
        <f>+[1]세출사유!D93</f>
        <v>13332</v>
      </c>
      <c r="L31" s="71">
        <f>+[1]세출사유!E93</f>
        <v>13332</v>
      </c>
      <c r="M31" s="72"/>
      <c r="N31" s="54">
        <f t="shared" si="1"/>
        <v>0</v>
      </c>
      <c r="O31" s="77">
        <f t="shared" si="0"/>
        <v>0</v>
      </c>
      <c r="P31" s="105" t="s">
        <v>101</v>
      </c>
    </row>
    <row r="32" spans="1:17" ht="15.95" customHeight="1" x14ac:dyDescent="0.3">
      <c r="A32" s="50" t="s">
        <v>102</v>
      </c>
      <c r="B32" s="51" t="s">
        <v>102</v>
      </c>
      <c r="C32" s="148" t="s">
        <v>103</v>
      </c>
      <c r="D32" s="149">
        <f>[1]세입사유!D35</f>
        <v>6350000</v>
      </c>
      <c r="E32" s="149">
        <f>[1]세입사유!E35</f>
        <v>6350000</v>
      </c>
      <c r="F32" s="150"/>
      <c r="G32" s="151">
        <f t="shared" si="2"/>
        <v>0</v>
      </c>
      <c r="H32" s="152">
        <v>0</v>
      </c>
      <c r="I32" s="56" t="s">
        <v>104</v>
      </c>
      <c r="J32" s="57" t="s">
        <v>105</v>
      </c>
      <c r="K32" s="87">
        <f>SUM(K33)</f>
        <v>2386760</v>
      </c>
      <c r="L32" s="87">
        <f>SUM(L33)</f>
        <v>2386760</v>
      </c>
      <c r="M32" s="129">
        <f>SUM(M33)</f>
        <v>31393</v>
      </c>
      <c r="N32" s="90">
        <f t="shared" si="1"/>
        <v>0</v>
      </c>
      <c r="O32" s="91">
        <f t="shared" si="0"/>
        <v>0</v>
      </c>
      <c r="P32" s="153" t="s">
        <v>106</v>
      </c>
    </row>
    <row r="33" spans="1:16" ht="15.95" customHeight="1" x14ac:dyDescent="0.3">
      <c r="A33" s="50" t="s">
        <v>107</v>
      </c>
      <c r="B33" s="51" t="s">
        <v>107</v>
      </c>
      <c r="C33" s="103" t="s">
        <v>108</v>
      </c>
      <c r="D33" s="52">
        <f>+[1]세입사유!D36</f>
        <v>2198533</v>
      </c>
      <c r="E33" s="52">
        <f>+[1]세입사유!E36</f>
        <v>2198533</v>
      </c>
      <c r="F33" s="53">
        <f>+[1]세입사유!F37</f>
        <v>313065</v>
      </c>
      <c r="G33" s="90">
        <f t="shared" si="2"/>
        <v>0</v>
      </c>
      <c r="H33" s="154">
        <f t="shared" ref="H33:H38" si="4">SUM(G33/D33)*100</f>
        <v>0</v>
      </c>
      <c r="I33" s="147"/>
      <c r="J33" s="155" t="s">
        <v>109</v>
      </c>
      <c r="K33" s="71">
        <f>+[1]세출사유!D94</f>
        <v>2386760</v>
      </c>
      <c r="L33" s="71">
        <f>+[1]세출사유!E94</f>
        <v>2386760</v>
      </c>
      <c r="M33" s="72">
        <f>+[1]세출사유!F94</f>
        <v>31393</v>
      </c>
      <c r="N33" s="54">
        <f t="shared" si="1"/>
        <v>0</v>
      </c>
      <c r="O33" s="77">
        <f t="shared" si="0"/>
        <v>0</v>
      </c>
      <c r="P33" s="153" t="s">
        <v>110</v>
      </c>
    </row>
    <row r="34" spans="1:16" ht="15.95" customHeight="1" x14ac:dyDescent="0.3">
      <c r="A34" s="156" t="s">
        <v>111</v>
      </c>
      <c r="B34" s="57" t="s">
        <v>111</v>
      </c>
      <c r="C34" s="135" t="s">
        <v>90</v>
      </c>
      <c r="D34" s="61">
        <f>SUM(D35:D38)</f>
        <v>64820</v>
      </c>
      <c r="E34" s="61">
        <f>SUM(E35:E38)</f>
        <v>64819.68</v>
      </c>
      <c r="F34" s="157">
        <f>SUM(F35:F38)</f>
        <v>30722</v>
      </c>
      <c r="G34" s="61">
        <f t="shared" si="2"/>
        <v>-0.31999999999970896</v>
      </c>
      <c r="H34" s="158">
        <f t="shared" si="4"/>
        <v>-4.9367479173049826E-4</v>
      </c>
      <c r="I34" s="56" t="s">
        <v>112</v>
      </c>
      <c r="J34" s="51" t="s">
        <v>90</v>
      </c>
      <c r="K34" s="87">
        <f>SUM(K35:K39)</f>
        <v>1819940</v>
      </c>
      <c r="L34" s="87">
        <f>SUM(L35:L39)</f>
        <v>1819940</v>
      </c>
      <c r="M34" s="129" t="e">
        <f>SUM(M35:M39)</f>
        <v>#REF!</v>
      </c>
      <c r="N34" s="90">
        <f t="shared" si="1"/>
        <v>0</v>
      </c>
      <c r="O34" s="91">
        <f t="shared" si="0"/>
        <v>0</v>
      </c>
      <c r="P34" s="159" t="s">
        <v>113</v>
      </c>
    </row>
    <row r="35" spans="1:16" ht="15.95" customHeight="1" x14ac:dyDescent="0.3">
      <c r="A35" s="160"/>
      <c r="B35" s="161"/>
      <c r="C35" s="162" t="s">
        <v>114</v>
      </c>
      <c r="D35" s="163">
        <f>+[1]세입사유!D42</f>
        <v>39810</v>
      </c>
      <c r="E35" s="163">
        <f>+[1]세입사유!E42</f>
        <v>39810</v>
      </c>
      <c r="F35" s="164">
        <f>+[1]세입사유!F43</f>
        <v>11863</v>
      </c>
      <c r="G35" s="165">
        <f t="shared" si="2"/>
        <v>0</v>
      </c>
      <c r="H35" s="166">
        <f t="shared" si="4"/>
        <v>0</v>
      </c>
      <c r="I35" s="69"/>
      <c r="J35" s="155" t="s">
        <v>115</v>
      </c>
      <c r="K35" s="71">
        <f>SUM([1]세출사유!D98:D103)</f>
        <v>311800</v>
      </c>
      <c r="L35" s="71">
        <f>SUM([1]세출사유!E98:E103)</f>
        <v>311800</v>
      </c>
      <c r="M35" s="72" t="e">
        <f>SUM([1]세출사유!F98:F103)</f>
        <v>#REF!</v>
      </c>
      <c r="N35" s="54">
        <f t="shared" si="1"/>
        <v>0</v>
      </c>
      <c r="O35" s="77">
        <f t="shared" si="0"/>
        <v>0</v>
      </c>
      <c r="P35" s="167" t="s">
        <v>116</v>
      </c>
    </row>
    <row r="36" spans="1:16" ht="15.95" customHeight="1" x14ac:dyDescent="0.3">
      <c r="A36" s="160"/>
      <c r="B36" s="168"/>
      <c r="C36" s="169" t="s">
        <v>117</v>
      </c>
      <c r="D36" s="163">
        <f>+[1]세입사유!D43</f>
        <v>8000</v>
      </c>
      <c r="E36" s="163">
        <f>+[1]세입사유!E43</f>
        <v>8000</v>
      </c>
      <c r="F36" s="170">
        <f>+[1]세입사유!F44</f>
        <v>12359</v>
      </c>
      <c r="G36" s="171">
        <f t="shared" si="2"/>
        <v>0</v>
      </c>
      <c r="H36" s="172">
        <f t="shared" si="4"/>
        <v>0</v>
      </c>
      <c r="I36" s="173"/>
      <c r="J36" s="155" t="s">
        <v>118</v>
      </c>
      <c r="K36" s="71">
        <f>SUM([1]세출사유!D104:D108,[1]세출사유!D143)</f>
        <v>506440</v>
      </c>
      <c r="L36" s="71">
        <f>SUM([1]세출사유!E104:E108,[1]세출사유!E143)</f>
        <v>506440</v>
      </c>
      <c r="M36" s="72" t="e">
        <f>SUM([1]세출사유!F104:F108)</f>
        <v>#REF!</v>
      </c>
      <c r="N36" s="54">
        <f t="shared" si="1"/>
        <v>0</v>
      </c>
      <c r="O36" s="77">
        <f t="shared" si="0"/>
        <v>0</v>
      </c>
      <c r="P36" s="115" t="s">
        <v>119</v>
      </c>
    </row>
    <row r="37" spans="1:16" ht="15.95" customHeight="1" x14ac:dyDescent="0.3">
      <c r="A37" s="160"/>
      <c r="B37" s="168"/>
      <c r="C37" s="82" t="s">
        <v>120</v>
      </c>
      <c r="D37" s="163">
        <f>+[1]세입사유!D44</f>
        <v>6830</v>
      </c>
      <c r="E37" s="163">
        <f>+[1]세입사유!E44</f>
        <v>6829.68</v>
      </c>
      <c r="F37" s="84">
        <f>+[1]세입사유!F45</f>
        <v>6500</v>
      </c>
      <c r="G37" s="54">
        <f t="shared" si="2"/>
        <v>-0.31999999999970896</v>
      </c>
      <c r="H37" s="68">
        <f t="shared" si="4"/>
        <v>-4.6852122986780226E-3</v>
      </c>
      <c r="I37" s="173"/>
      <c r="J37" s="70" t="s">
        <v>121</v>
      </c>
      <c r="K37" s="71">
        <f>+[1]세출사유!D109+[1]세출사유!D110+[1]세출사유!D111+[1]세출사유!D114+[1]세출사유!D115</f>
        <v>233200</v>
      </c>
      <c r="L37" s="71">
        <f>+[1]세출사유!E109+[1]세출사유!E110+[1]세출사유!E111+[1]세출사유!E114+[1]세출사유!E115</f>
        <v>233200</v>
      </c>
      <c r="M37" s="72" t="e">
        <f>SUM([1]세출사유!F109:F115)</f>
        <v>#REF!</v>
      </c>
      <c r="N37" s="54">
        <f t="shared" si="1"/>
        <v>0</v>
      </c>
      <c r="O37" s="77">
        <f t="shared" si="0"/>
        <v>0</v>
      </c>
      <c r="P37" s="105"/>
    </row>
    <row r="38" spans="1:16" ht="15.95" customHeight="1" thickBot="1" x14ac:dyDescent="0.35">
      <c r="A38" s="174"/>
      <c r="B38" s="175"/>
      <c r="C38" s="176" t="s">
        <v>122</v>
      </c>
      <c r="D38" s="177">
        <f>+[1]세입사유!D45</f>
        <v>10180</v>
      </c>
      <c r="E38" s="177">
        <f>+[1]세입사유!E45</f>
        <v>10180</v>
      </c>
      <c r="F38" s="178">
        <f>+[1]세입사유!F46</f>
        <v>0</v>
      </c>
      <c r="G38" s="179">
        <f t="shared" si="2"/>
        <v>0</v>
      </c>
      <c r="H38" s="180">
        <f t="shared" si="4"/>
        <v>0</v>
      </c>
      <c r="I38" s="173"/>
      <c r="J38" s="70" t="s">
        <v>123</v>
      </c>
      <c r="K38" s="71">
        <f>SUM([1]세출사유!D121:D142)</f>
        <v>218900</v>
      </c>
      <c r="L38" s="71">
        <f>SUM([1]세출사유!E121:E142)</f>
        <v>218900</v>
      </c>
      <c r="M38" s="72"/>
      <c r="N38" s="54">
        <f t="shared" si="1"/>
        <v>0</v>
      </c>
      <c r="O38" s="77">
        <f t="shared" si="0"/>
        <v>0</v>
      </c>
      <c r="P38" s="167"/>
    </row>
    <row r="39" spans="1:16" ht="15.95" customHeight="1" x14ac:dyDescent="0.3">
      <c r="A39" s="181"/>
      <c r="B39" s="113"/>
      <c r="C39" s="113"/>
      <c r="D39" s="113"/>
      <c r="E39" s="113"/>
      <c r="F39" s="113"/>
      <c r="G39" s="113"/>
      <c r="H39" s="113"/>
      <c r="I39" s="147"/>
      <c r="J39" s="182" t="s">
        <v>124</v>
      </c>
      <c r="K39" s="71">
        <f>+[1]세출사유!D112+[1]세출사유!D113+[1]세출사유!D116+[1]세출사유!D117+[1]세출사유!D118+[1]세출사유!D119+[1]세출사유!D120+[1]세출사유!D144+[1]세출사유!D145</f>
        <v>549600</v>
      </c>
      <c r="L39" s="71">
        <f>+[1]세출사유!E112+[1]세출사유!E113+[1]세출사유!E116+[1]세출사유!E117+[1]세출사유!E118+[1]세출사유!E119+[1]세출사유!E120+[1]세출사유!E144+[1]세출사유!E145</f>
        <v>549600</v>
      </c>
      <c r="M39" s="72" t="e">
        <f>SUM([1]세출사유!F116:F145)</f>
        <v>#REF!</v>
      </c>
      <c r="N39" s="54">
        <f t="shared" si="1"/>
        <v>0</v>
      </c>
      <c r="O39" s="77">
        <f t="shared" si="0"/>
        <v>0</v>
      </c>
      <c r="P39" s="183"/>
    </row>
    <row r="40" spans="1:16" ht="15.95" customHeight="1" x14ac:dyDescent="0.3">
      <c r="A40" s="181"/>
      <c r="B40" s="113"/>
      <c r="C40" s="113"/>
      <c r="D40" s="113"/>
      <c r="E40" s="113"/>
      <c r="F40" s="113"/>
      <c r="G40" s="113"/>
      <c r="H40" s="184"/>
      <c r="I40" s="185" t="s">
        <v>125</v>
      </c>
      <c r="J40" s="51" t="s">
        <v>126</v>
      </c>
      <c r="K40" s="186">
        <f>SUM(K41:K42)</f>
        <v>1523621</v>
      </c>
      <c r="L40" s="186">
        <f>SUM(L41:L42)</f>
        <v>1703001</v>
      </c>
      <c r="M40" s="187">
        <f>SUM(M41)</f>
        <v>-1</v>
      </c>
      <c r="N40" s="188">
        <f t="shared" si="1"/>
        <v>179380</v>
      </c>
      <c r="O40" s="77">
        <f t="shared" si="0"/>
        <v>11.773269074133266</v>
      </c>
      <c r="P40" s="189"/>
    </row>
    <row r="41" spans="1:16" ht="15.95" customHeight="1" x14ac:dyDescent="0.3">
      <c r="A41" s="134"/>
      <c r="B41" s="190"/>
      <c r="C41" s="190"/>
      <c r="D41" s="190"/>
      <c r="E41" s="190"/>
      <c r="F41" s="190"/>
      <c r="G41" s="190"/>
      <c r="H41" s="191"/>
      <c r="I41" s="192"/>
      <c r="J41" s="70" t="s">
        <v>127</v>
      </c>
      <c r="K41" s="71">
        <f>+[1]세출사유!D147</f>
        <v>1489297</v>
      </c>
      <c r="L41" s="71">
        <f>+[1]세출사유!E147</f>
        <v>1668677</v>
      </c>
      <c r="M41" s="72">
        <f>+[1]세출사유!F146</f>
        <v>-1</v>
      </c>
      <c r="N41" s="54">
        <f t="shared" si="1"/>
        <v>179380</v>
      </c>
      <c r="O41" s="77">
        <f t="shared" si="0"/>
        <v>12.044608966512389</v>
      </c>
      <c r="P41" s="125"/>
    </row>
    <row r="42" spans="1:16" ht="15.95" customHeight="1" thickBot="1" x14ac:dyDescent="0.35">
      <c r="A42" s="193"/>
      <c r="B42" s="194"/>
      <c r="C42" s="194"/>
      <c r="D42" s="194"/>
      <c r="E42" s="194"/>
      <c r="F42" s="194"/>
      <c r="G42" s="194"/>
      <c r="H42" s="195"/>
      <c r="I42" s="196"/>
      <c r="J42" s="197" t="s">
        <v>128</v>
      </c>
      <c r="K42" s="198">
        <f>+[1]세출사유!D148</f>
        <v>34324</v>
      </c>
      <c r="L42" s="198">
        <f>+[1]세출사유!E148</f>
        <v>34324</v>
      </c>
      <c r="M42" s="199"/>
      <c r="N42" s="200">
        <f t="shared" si="1"/>
        <v>0</v>
      </c>
      <c r="O42" s="201">
        <f t="shared" si="0"/>
        <v>0</v>
      </c>
      <c r="P42" s="202"/>
    </row>
    <row r="43" spans="1:16" x14ac:dyDescent="0.3">
      <c r="K43" s="203"/>
      <c r="L43" s="203"/>
      <c r="M43" s="203"/>
      <c r="N43" s="203"/>
      <c r="O43" s="203"/>
    </row>
    <row r="44" spans="1:16" x14ac:dyDescent="0.3">
      <c r="K44" s="203"/>
      <c r="L44" s="203"/>
      <c r="M44" s="203"/>
      <c r="N44" s="203"/>
      <c r="O44" s="203"/>
    </row>
    <row r="45" spans="1:16" x14ac:dyDescent="0.3">
      <c r="K45" s="203"/>
      <c r="L45" s="203"/>
      <c r="M45" s="203"/>
      <c r="N45" s="203"/>
      <c r="O45" s="203"/>
    </row>
    <row r="46" spans="1:16" x14ac:dyDescent="0.3">
      <c r="K46" s="203"/>
      <c r="L46" s="203"/>
      <c r="M46" s="203"/>
      <c r="N46" s="203"/>
      <c r="O46" s="203"/>
    </row>
  </sheetData>
  <mergeCells count="26">
    <mergeCell ref="I21:I24"/>
    <mergeCell ref="I25:I27"/>
    <mergeCell ref="I28:I29"/>
    <mergeCell ref="I40:I42"/>
    <mergeCell ref="N4:O4"/>
    <mergeCell ref="A6:B6"/>
    <mergeCell ref="I6:J6"/>
    <mergeCell ref="I11:I12"/>
    <mergeCell ref="I13:I20"/>
    <mergeCell ref="B19:C19"/>
    <mergeCell ref="G4:H4"/>
    <mergeCell ref="I4:I5"/>
    <mergeCell ref="J4:J5"/>
    <mergeCell ref="K4:K5"/>
    <mergeCell ref="L4:L5"/>
    <mergeCell ref="M4:M5"/>
    <mergeCell ref="A1:P1"/>
    <mergeCell ref="A3:H3"/>
    <mergeCell ref="I3:O3"/>
    <mergeCell ref="P3:P5"/>
    <mergeCell ref="A4:A5"/>
    <mergeCell ref="B4:B5"/>
    <mergeCell ref="C4:C5"/>
    <mergeCell ref="D4:D5"/>
    <mergeCell ref="E4:E5"/>
    <mergeCell ref="F4:F5"/>
  </mergeCells>
  <phoneticPr fontId="2" type="noConversion"/>
  <pageMargins left="0.15748031496062992" right="0.19685039370078741" top="0.31496062992125984" bottom="0.23622047244094491" header="0.23622047244094491" footer="0.19685039370078741"/>
  <pageSetup paperSize="9" scale="77" orientation="landscape" useFirstPageNumber="1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총괄</vt:lpstr>
      <vt:lpstr>총괄!Print_Area</vt:lpstr>
      <vt:lpstr>총괄!Print_Titles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정경애</dc:creator>
  <cp:lastModifiedBy>정경애</cp:lastModifiedBy>
  <dcterms:created xsi:type="dcterms:W3CDTF">2019-08-21T02:25:27Z</dcterms:created>
  <dcterms:modified xsi:type="dcterms:W3CDTF">2019-08-21T02:25:50Z</dcterms:modified>
</cp:coreProperties>
</file>