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195"/>
  </bookViews>
  <sheets>
    <sheet name="예산총칙" sheetId="3" r:id="rId1"/>
    <sheet name="세입내역" sheetId="1" r:id="rId2"/>
    <sheet name="세출내역" sheetId="2" r:id="rId3"/>
  </sheets>
  <externalReferences>
    <externalReference r:id="rId4"/>
  </externalReferences>
  <definedNames>
    <definedName name="_xlnm.Print_Area" localSheetId="1">세입내역!$A$1:$Z$103</definedName>
    <definedName name="_xlnm.Print_Area" localSheetId="2">세출내역!$A$1:$Q$394</definedName>
    <definedName name="_xlnm.Print_Area" localSheetId="0">예산총칙!$A$1:$P$24</definedName>
    <definedName name="_xlnm.Print_Titles" localSheetId="1">세입내역!$4:$5</definedName>
    <definedName name="_xlnm.Print_Titles" localSheetId="2">세출내역!$3:$4</definedName>
  </definedNames>
  <calcPr calcId="145621"/>
</workbook>
</file>

<file path=xl/calcChain.xml><?xml version="1.0" encoding="utf-8"?>
<calcChain xmlns="http://schemas.openxmlformats.org/spreadsheetml/2006/main">
  <c r="J13" i="3" l="1"/>
  <c r="F13" i="3"/>
  <c r="J12" i="3"/>
  <c r="F12" i="3"/>
  <c r="J11" i="3"/>
  <c r="F11" i="3"/>
  <c r="J10" i="3"/>
  <c r="F10" i="3"/>
  <c r="D7" i="2"/>
  <c r="D6" i="2" s="1"/>
  <c r="F7" i="2"/>
  <c r="F6" i="2" s="1"/>
  <c r="P9" i="2"/>
  <c r="P8" i="2" s="1"/>
  <c r="P10" i="2"/>
  <c r="P11" i="2"/>
  <c r="P12" i="2"/>
  <c r="P14" i="2"/>
  <c r="P13" i="2" s="1"/>
  <c r="E13" i="2" s="1"/>
  <c r="G13" i="2" s="1"/>
  <c r="H13" i="2" s="1"/>
  <c r="P15" i="2"/>
  <c r="P16" i="2"/>
  <c r="P17" i="2"/>
  <c r="P18" i="2"/>
  <c r="P19" i="2"/>
  <c r="P20" i="2"/>
  <c r="G22" i="2"/>
  <c r="H22" i="2" s="1"/>
  <c r="G24" i="2"/>
  <c r="H24" i="2" s="1"/>
  <c r="G25" i="2"/>
  <c r="H25" i="2" s="1"/>
  <c r="G26" i="2"/>
  <c r="H26" i="2" s="1"/>
  <c r="G27" i="2"/>
  <c r="H27" i="2" s="1"/>
  <c r="G28" i="2"/>
  <c r="H28" i="2" s="1"/>
  <c r="P30" i="2"/>
  <c r="P29" i="2" s="1"/>
  <c r="E29" i="2" s="1"/>
  <c r="G29" i="2" s="1"/>
  <c r="H29" i="2" s="1"/>
  <c r="P31" i="2"/>
  <c r="P32" i="2"/>
  <c r="P33" i="2"/>
  <c r="P34" i="2"/>
  <c r="P35" i="2"/>
  <c r="D36" i="2"/>
  <c r="F36" i="2"/>
  <c r="G38" i="2"/>
  <c r="H38" i="2" s="1"/>
  <c r="P38" i="2"/>
  <c r="P37" i="2" s="1"/>
  <c r="G39" i="2"/>
  <c r="H39" i="2"/>
  <c r="P39" i="2"/>
  <c r="P41" i="2"/>
  <c r="P40" i="2" s="1"/>
  <c r="E40" i="2" s="1"/>
  <c r="G40" i="2" s="1"/>
  <c r="H40" i="2" s="1"/>
  <c r="P42" i="2"/>
  <c r="G44" i="2"/>
  <c r="H44" i="2" s="1"/>
  <c r="P44" i="2"/>
  <c r="P43" i="2" s="1"/>
  <c r="E43" i="2" s="1"/>
  <c r="G43" i="2" s="1"/>
  <c r="H43" i="2" s="1"/>
  <c r="P45" i="2"/>
  <c r="G46" i="2"/>
  <c r="H46" i="2" s="1"/>
  <c r="P46" i="2"/>
  <c r="P47" i="2"/>
  <c r="G48" i="2"/>
  <c r="H48" i="2" s="1"/>
  <c r="P48" i="2"/>
  <c r="D49" i="2"/>
  <c r="F49" i="2"/>
  <c r="G51" i="2"/>
  <c r="H51" i="2" s="1"/>
  <c r="P51" i="2"/>
  <c r="P50" i="2" s="1"/>
  <c r="P53" i="2"/>
  <c r="P52" i="2" s="1"/>
  <c r="E52" i="2" s="1"/>
  <c r="G52" i="2" s="1"/>
  <c r="H52" i="2" s="1"/>
  <c r="G54" i="2"/>
  <c r="H54" i="2" s="1"/>
  <c r="P54" i="2"/>
  <c r="P55" i="2"/>
  <c r="G56" i="2"/>
  <c r="H56" i="2" s="1"/>
  <c r="P56" i="2"/>
  <c r="P57" i="2"/>
  <c r="G58" i="2"/>
  <c r="H58" i="2" s="1"/>
  <c r="P58" i="2"/>
  <c r="G60" i="2"/>
  <c r="H60" i="2"/>
  <c r="P60" i="2"/>
  <c r="G61" i="2"/>
  <c r="H61" i="2" s="1"/>
  <c r="P61" i="2"/>
  <c r="P59" i="2" s="1"/>
  <c r="E59" i="2" s="1"/>
  <c r="G59" i="2" s="1"/>
  <c r="H59" i="2" s="1"/>
  <c r="G62" i="2"/>
  <c r="H62" i="2"/>
  <c r="P62" i="2"/>
  <c r="P64" i="2"/>
  <c r="P63" i="2" s="1"/>
  <c r="E63" i="2" s="1"/>
  <c r="G63" i="2" s="1"/>
  <c r="H63" i="2" s="1"/>
  <c r="P65" i="2"/>
  <c r="P66" i="2"/>
  <c r="H67" i="2"/>
  <c r="P68" i="2"/>
  <c r="P67" i="2" s="1"/>
  <c r="E67" i="2" s="1"/>
  <c r="P69" i="2"/>
  <c r="P70" i="2"/>
  <c r="P72" i="2"/>
  <c r="P73" i="2"/>
  <c r="P74" i="2"/>
  <c r="G76" i="2"/>
  <c r="H76" i="2" s="1"/>
  <c r="P76" i="2"/>
  <c r="P75" i="2" s="1"/>
  <c r="E75" i="2" s="1"/>
  <c r="G75" i="2" s="1"/>
  <c r="H75" i="2" s="1"/>
  <c r="G77" i="2"/>
  <c r="H77" i="2"/>
  <c r="P77" i="2"/>
  <c r="D78" i="2"/>
  <c r="F78" i="2"/>
  <c r="P79" i="2"/>
  <c r="P80" i="2"/>
  <c r="P82" i="2"/>
  <c r="P81" i="2" s="1"/>
  <c r="E81" i="2" s="1"/>
  <c r="G81" i="2" s="1"/>
  <c r="H81" i="2" s="1"/>
  <c r="P83" i="2"/>
  <c r="P85" i="2"/>
  <c r="P84" i="2" s="1"/>
  <c r="E84" i="2" s="1"/>
  <c r="G84" i="2" s="1"/>
  <c r="H84" i="2" s="1"/>
  <c r="D87" i="2"/>
  <c r="F87" i="2"/>
  <c r="F86" i="2" s="1"/>
  <c r="P89" i="2"/>
  <c r="P90" i="2"/>
  <c r="P91" i="2"/>
  <c r="P88" i="2" s="1"/>
  <c r="P92" i="2"/>
  <c r="G93" i="2"/>
  <c r="H93" i="2"/>
  <c r="P93" i="2"/>
  <c r="G95" i="2"/>
  <c r="H95" i="2" s="1"/>
  <c r="P95" i="2"/>
  <c r="P96" i="2"/>
  <c r="P94" i="2" s="1"/>
  <c r="E94" i="2" s="1"/>
  <c r="G94" i="2" s="1"/>
  <c r="H94" i="2" s="1"/>
  <c r="G98" i="2"/>
  <c r="H98" i="2" s="1"/>
  <c r="P98" i="2"/>
  <c r="P99" i="2"/>
  <c r="P97" i="2" s="1"/>
  <c r="E97" i="2" s="1"/>
  <c r="G97" i="2" s="1"/>
  <c r="H97" i="2" s="1"/>
  <c r="P100" i="2"/>
  <c r="G101" i="2"/>
  <c r="H101" i="2"/>
  <c r="P101" i="2"/>
  <c r="P102" i="2"/>
  <c r="E102" i="2" s="1"/>
  <c r="G102" i="2" s="1"/>
  <c r="H102" i="2" s="1"/>
  <c r="P103" i="2"/>
  <c r="P105" i="2"/>
  <c r="P106" i="2"/>
  <c r="P104" i="2" s="1"/>
  <c r="E104" i="2" s="1"/>
  <c r="G104" i="2" s="1"/>
  <c r="H104" i="2" s="1"/>
  <c r="P107" i="2"/>
  <c r="P108" i="2"/>
  <c r="P109" i="2"/>
  <c r="P112" i="2"/>
  <c r="P111" i="2" s="1"/>
  <c r="E111" i="2" s="1"/>
  <c r="G111" i="2" s="1"/>
  <c r="H111" i="2" s="1"/>
  <c r="D113" i="2"/>
  <c r="F113" i="2"/>
  <c r="P114" i="2"/>
  <c r="P116" i="2"/>
  <c r="G118" i="2"/>
  <c r="H118" i="2"/>
  <c r="P118" i="2"/>
  <c r="P117" i="2" s="1"/>
  <c r="E117" i="2" s="1"/>
  <c r="G117" i="2" s="1"/>
  <c r="H117" i="2" s="1"/>
  <c r="P119" i="2"/>
  <c r="P120" i="2"/>
  <c r="P122" i="2"/>
  <c r="P121" i="2" s="1"/>
  <c r="E121" i="2" s="1"/>
  <c r="G121" i="2" s="1"/>
  <c r="H121" i="2" s="1"/>
  <c r="P123" i="2"/>
  <c r="P124" i="2"/>
  <c r="P126" i="2"/>
  <c r="P125" i="2" s="1"/>
  <c r="E125" i="2" s="1"/>
  <c r="G125" i="2" s="1"/>
  <c r="H125" i="2" s="1"/>
  <c r="P127" i="2"/>
  <c r="P128" i="2"/>
  <c r="E128" i="2" s="1"/>
  <c r="G128" i="2" s="1"/>
  <c r="H128" i="2" s="1"/>
  <c r="G129" i="2"/>
  <c r="H129" i="2" s="1"/>
  <c r="P129" i="2"/>
  <c r="G130" i="2"/>
  <c r="H130" i="2" s="1"/>
  <c r="P130" i="2"/>
  <c r="D131" i="2"/>
  <c r="P133" i="2"/>
  <c r="P134" i="2"/>
  <c r="P135" i="2"/>
  <c r="P136" i="2"/>
  <c r="P132" i="2" s="1"/>
  <c r="P137" i="2"/>
  <c r="P138" i="2"/>
  <c r="P139" i="2"/>
  <c r="P141" i="2"/>
  <c r="P142" i="2"/>
  <c r="P143" i="2"/>
  <c r="P144" i="2"/>
  <c r="P140" i="2" s="1"/>
  <c r="P145" i="2"/>
  <c r="P146" i="2"/>
  <c r="P148" i="2"/>
  <c r="P147" i="2" s="1"/>
  <c r="P149" i="2"/>
  <c r="E149" i="2" s="1"/>
  <c r="G149" i="2" s="1"/>
  <c r="H149" i="2" s="1"/>
  <c r="P150" i="2"/>
  <c r="P151" i="2"/>
  <c r="E151" i="2" s="1"/>
  <c r="G151" i="2" s="1"/>
  <c r="H151" i="2" s="1"/>
  <c r="P152" i="2"/>
  <c r="P154" i="2"/>
  <c r="P155" i="2"/>
  <c r="P153" i="2" s="1"/>
  <c r="E153" i="2" s="1"/>
  <c r="G153" i="2" s="1"/>
  <c r="H153" i="2" s="1"/>
  <c r="P156" i="2"/>
  <c r="P157" i="2"/>
  <c r="D158" i="2"/>
  <c r="F158" i="2"/>
  <c r="P161" i="2"/>
  <c r="P162" i="2"/>
  <c r="P163" i="2"/>
  <c r="P160" i="2" s="1"/>
  <c r="P159" i="2" s="1"/>
  <c r="P164" i="2"/>
  <c r="P165" i="2"/>
  <c r="P166" i="2"/>
  <c r="P167" i="2"/>
  <c r="P168" i="2"/>
  <c r="P169" i="2"/>
  <c r="E169" i="2" s="1"/>
  <c r="G169" i="2" s="1"/>
  <c r="H169" i="2" s="1"/>
  <c r="P170" i="2"/>
  <c r="P171" i="2"/>
  <c r="P173" i="2"/>
  <c r="P172" i="2" s="1"/>
  <c r="E172" i="2" s="1"/>
  <c r="G172" i="2" s="1"/>
  <c r="H172" i="2" s="1"/>
  <c r="P174" i="2"/>
  <c r="P175" i="2"/>
  <c r="P176" i="2"/>
  <c r="P178" i="2"/>
  <c r="P177" i="2" s="1"/>
  <c r="E177" i="2" s="1"/>
  <c r="G177" i="2" s="1"/>
  <c r="H177" i="2" s="1"/>
  <c r="D179" i="2"/>
  <c r="F179" i="2"/>
  <c r="P182" i="2"/>
  <c r="P183" i="2"/>
  <c r="P181" i="2" s="1"/>
  <c r="P185" i="2"/>
  <c r="P184" i="2" s="1"/>
  <c r="P186" i="2"/>
  <c r="P187" i="2"/>
  <c r="P188" i="2"/>
  <c r="P189" i="2"/>
  <c r="P190" i="2"/>
  <c r="P192" i="2"/>
  <c r="P193" i="2"/>
  <c r="P191" i="2" s="1"/>
  <c r="P195" i="2"/>
  <c r="P194" i="2" s="1"/>
  <c r="P196" i="2"/>
  <c r="P197" i="2"/>
  <c r="P199" i="2"/>
  <c r="P198" i="2" s="1"/>
  <c r="P200" i="2"/>
  <c r="P201" i="2"/>
  <c r="P202" i="2"/>
  <c r="P204" i="2"/>
  <c r="P205" i="2"/>
  <c r="P203" i="2" s="1"/>
  <c r="P207" i="2"/>
  <c r="P208" i="2"/>
  <c r="P206" i="2" s="1"/>
  <c r="E206" i="2" s="1"/>
  <c r="G206" i="2" s="1"/>
  <c r="H206" i="2" s="1"/>
  <c r="P209" i="2"/>
  <c r="D210" i="2"/>
  <c r="F210" i="2"/>
  <c r="G212" i="2"/>
  <c r="H212" i="2" s="1"/>
  <c r="P212" i="2"/>
  <c r="P211" i="2" s="1"/>
  <c r="P213" i="2"/>
  <c r="P214" i="2"/>
  <c r="P215" i="2"/>
  <c r="P216" i="2"/>
  <c r="P217" i="2"/>
  <c r="E217" i="2" s="1"/>
  <c r="G217" i="2" s="1"/>
  <c r="H217" i="2" s="1"/>
  <c r="P218" i="2"/>
  <c r="D219" i="2"/>
  <c r="F219" i="2"/>
  <c r="G221" i="2"/>
  <c r="H221" i="2" s="1"/>
  <c r="P221" i="2"/>
  <c r="P220" i="2" s="1"/>
  <c r="P222" i="2"/>
  <c r="G224" i="2"/>
  <c r="H224" i="2" s="1"/>
  <c r="P224" i="2"/>
  <c r="P223" i="2" s="1"/>
  <c r="E223" i="2" s="1"/>
  <c r="G223" i="2" s="1"/>
  <c r="H223" i="2" s="1"/>
  <c r="G225" i="2"/>
  <c r="H225" i="2"/>
  <c r="P225" i="2"/>
  <c r="D226" i="2"/>
  <c r="P228" i="2"/>
  <c r="P229" i="2"/>
  <c r="P230" i="2"/>
  <c r="P231" i="2"/>
  <c r="P227" i="2" s="1"/>
  <c r="P232" i="2"/>
  <c r="P233" i="2"/>
  <c r="P234" i="2"/>
  <c r="D235" i="2"/>
  <c r="F235" i="2"/>
  <c r="P237" i="2"/>
  <c r="P238" i="2"/>
  <c r="P239" i="2"/>
  <c r="P240" i="2"/>
  <c r="P241" i="2"/>
  <c r="G242" i="2"/>
  <c r="H242" i="2" s="1"/>
  <c r="P243" i="2"/>
  <c r="P244" i="2"/>
  <c r="P242" i="2" s="1"/>
  <c r="E242" i="2" s="1"/>
  <c r="D245" i="2"/>
  <c r="F245" i="2"/>
  <c r="P247" i="2"/>
  <c r="P248" i="2"/>
  <c r="P249" i="2"/>
  <c r="P251" i="2"/>
  <c r="P252" i="2"/>
  <c r="P253" i="2"/>
  <c r="H254" i="2"/>
  <c r="P254" i="2"/>
  <c r="D255" i="2"/>
  <c r="F255" i="2"/>
  <c r="P257" i="2"/>
  <c r="P258" i="2"/>
  <c r="P259" i="2"/>
  <c r="P260" i="2"/>
  <c r="P256" i="2" s="1"/>
  <c r="P261" i="2"/>
  <c r="P263" i="2"/>
  <c r="P264" i="2"/>
  <c r="P265" i="2"/>
  <c r="D266" i="2"/>
  <c r="F266" i="2"/>
  <c r="P268" i="2"/>
  <c r="P269" i="2"/>
  <c r="P270" i="2"/>
  <c r="D271" i="2"/>
  <c r="P273" i="2"/>
  <c r="P274" i="2"/>
  <c r="P275" i="2"/>
  <c r="D276" i="2"/>
  <c r="F276" i="2"/>
  <c r="E277" i="2"/>
  <c r="P278" i="2"/>
  <c r="P277" i="2" s="1"/>
  <c r="E279" i="2"/>
  <c r="G279" i="2" s="1"/>
  <c r="H279" i="2" s="1"/>
  <c r="P280" i="2"/>
  <c r="P279" i="2" s="1"/>
  <c r="D281" i="2"/>
  <c r="E282" i="2"/>
  <c r="G282" i="2"/>
  <c r="H282" i="2" s="1"/>
  <c r="P282" i="2"/>
  <c r="E283" i="2"/>
  <c r="G283" i="2"/>
  <c r="H283" i="2" s="1"/>
  <c r="P283" i="2"/>
  <c r="E284" i="2"/>
  <c r="G284" i="2"/>
  <c r="H284" i="2" s="1"/>
  <c r="P284" i="2"/>
  <c r="E285" i="2"/>
  <c r="G285" i="2"/>
  <c r="H285" i="2" s="1"/>
  <c r="P285" i="2"/>
  <c r="E286" i="2"/>
  <c r="G286" i="2"/>
  <c r="H286" i="2" s="1"/>
  <c r="P286" i="2"/>
  <c r="E287" i="2"/>
  <c r="G287" i="2"/>
  <c r="H287" i="2" s="1"/>
  <c r="P287" i="2"/>
  <c r="E288" i="2"/>
  <c r="G288" i="2"/>
  <c r="H288" i="2" s="1"/>
  <c r="P288" i="2"/>
  <c r="E289" i="2"/>
  <c r="G289" i="2"/>
  <c r="H289" i="2" s="1"/>
  <c r="P289" i="2"/>
  <c r="G290" i="2"/>
  <c r="H290" i="2" s="1"/>
  <c r="J290" i="2"/>
  <c r="P290" i="2"/>
  <c r="E290" i="2" s="1"/>
  <c r="E291" i="2"/>
  <c r="G291" i="2" s="1"/>
  <c r="H291" i="2" s="1"/>
  <c r="P291" i="2"/>
  <c r="E292" i="2"/>
  <c r="G292" i="2" s="1"/>
  <c r="H292" i="2" s="1"/>
  <c r="P292" i="2"/>
  <c r="E293" i="2"/>
  <c r="G293" i="2" s="1"/>
  <c r="H293" i="2" s="1"/>
  <c r="P293" i="2"/>
  <c r="E294" i="2"/>
  <c r="G294" i="2" s="1"/>
  <c r="H294" i="2" s="1"/>
  <c r="P294" i="2"/>
  <c r="E295" i="2"/>
  <c r="G295" i="2" s="1"/>
  <c r="H295" i="2" s="1"/>
  <c r="P295" i="2"/>
  <c r="E296" i="2"/>
  <c r="G296" i="2" s="1"/>
  <c r="H296" i="2" s="1"/>
  <c r="P296" i="2"/>
  <c r="E297" i="2"/>
  <c r="G297" i="2" s="1"/>
  <c r="H297" i="2" s="1"/>
  <c r="P297" i="2"/>
  <c r="E298" i="2"/>
  <c r="G298" i="2" s="1"/>
  <c r="H298" i="2" s="1"/>
  <c r="P298" i="2"/>
  <c r="E299" i="2"/>
  <c r="G299" i="2" s="1"/>
  <c r="H299" i="2" s="1"/>
  <c r="P299" i="2"/>
  <c r="F300" i="2"/>
  <c r="F281" i="2" s="1"/>
  <c r="P300" i="2"/>
  <c r="E300" i="2" s="1"/>
  <c r="G300" i="2" s="1"/>
  <c r="H300" i="2" s="1"/>
  <c r="P301" i="2"/>
  <c r="E301" i="2" s="1"/>
  <c r="G301" i="2" s="1"/>
  <c r="H301" i="2" s="1"/>
  <c r="P302" i="2"/>
  <c r="E302" i="2" s="1"/>
  <c r="G302" i="2" s="1"/>
  <c r="H302" i="2" s="1"/>
  <c r="P303" i="2"/>
  <c r="E303" i="2" s="1"/>
  <c r="G303" i="2" s="1"/>
  <c r="H303" i="2" s="1"/>
  <c r="P304" i="2"/>
  <c r="E304" i="2" s="1"/>
  <c r="G304" i="2" s="1"/>
  <c r="H304" i="2" s="1"/>
  <c r="P305" i="2"/>
  <c r="E305" i="2" s="1"/>
  <c r="G305" i="2" s="1"/>
  <c r="H305" i="2" s="1"/>
  <c r="P306" i="2"/>
  <c r="E306" i="2" s="1"/>
  <c r="G306" i="2" s="1"/>
  <c r="H306" i="2" s="1"/>
  <c r="P307" i="2"/>
  <c r="E307" i="2" s="1"/>
  <c r="G307" i="2" s="1"/>
  <c r="H307" i="2" s="1"/>
  <c r="P308" i="2"/>
  <c r="E308" i="2" s="1"/>
  <c r="G308" i="2" s="1"/>
  <c r="H308" i="2" s="1"/>
  <c r="P309" i="2"/>
  <c r="E309" i="2" s="1"/>
  <c r="G309" i="2" s="1"/>
  <c r="H309" i="2" s="1"/>
  <c r="P310" i="2"/>
  <c r="E310" i="2" s="1"/>
  <c r="G310" i="2" s="1"/>
  <c r="H310" i="2" s="1"/>
  <c r="P311" i="2"/>
  <c r="E311" i="2" s="1"/>
  <c r="G311" i="2" s="1"/>
  <c r="H311" i="2" s="1"/>
  <c r="P312" i="2"/>
  <c r="E312" i="2" s="1"/>
  <c r="G312" i="2" s="1"/>
  <c r="H312" i="2" s="1"/>
  <c r="P313" i="2"/>
  <c r="E313" i="2" s="1"/>
  <c r="G313" i="2" s="1"/>
  <c r="H313" i="2" s="1"/>
  <c r="P314" i="2"/>
  <c r="E314" i="2" s="1"/>
  <c r="G314" i="2" s="1"/>
  <c r="H314" i="2" s="1"/>
  <c r="P315" i="2"/>
  <c r="E315" i="2" s="1"/>
  <c r="G315" i="2" s="1"/>
  <c r="H315" i="2" s="1"/>
  <c r="P316" i="2"/>
  <c r="E316" i="2" s="1"/>
  <c r="G316" i="2" s="1"/>
  <c r="H316" i="2" s="1"/>
  <c r="P317" i="2"/>
  <c r="E317" i="2" s="1"/>
  <c r="G317" i="2" s="1"/>
  <c r="H317" i="2" s="1"/>
  <c r="P318" i="2"/>
  <c r="E318" i="2" s="1"/>
  <c r="G318" i="2" s="1"/>
  <c r="H318" i="2" s="1"/>
  <c r="F319" i="2"/>
  <c r="P319" i="2"/>
  <c r="E319" i="2" s="1"/>
  <c r="G319" i="2" s="1"/>
  <c r="H319" i="2" s="1"/>
  <c r="P320" i="2"/>
  <c r="E320" i="2" s="1"/>
  <c r="G320" i="2" s="1"/>
  <c r="H320" i="2" s="1"/>
  <c r="P321" i="2"/>
  <c r="E321" i="2" s="1"/>
  <c r="G321" i="2" s="1"/>
  <c r="H321" i="2" s="1"/>
  <c r="P322" i="2"/>
  <c r="E322" i="2" s="1"/>
  <c r="G322" i="2" s="1"/>
  <c r="H322" i="2" s="1"/>
  <c r="P323" i="2"/>
  <c r="E323" i="2" s="1"/>
  <c r="G323" i="2" s="1"/>
  <c r="H323" i="2" s="1"/>
  <c r="P324" i="2"/>
  <c r="E324" i="2" s="1"/>
  <c r="G324" i="2" s="1"/>
  <c r="H324" i="2" s="1"/>
  <c r="P325" i="2"/>
  <c r="E325" i="2" s="1"/>
  <c r="G325" i="2" s="1"/>
  <c r="H325" i="2" s="1"/>
  <c r="P326" i="2"/>
  <c r="E326" i="2" s="1"/>
  <c r="G326" i="2" s="1"/>
  <c r="H326" i="2" s="1"/>
  <c r="P327" i="2"/>
  <c r="E327" i="2" s="1"/>
  <c r="G327" i="2" s="1"/>
  <c r="H327" i="2" s="1"/>
  <c r="P328" i="2"/>
  <c r="E328" i="2" s="1"/>
  <c r="G328" i="2" s="1"/>
  <c r="H328" i="2" s="1"/>
  <c r="P329" i="2"/>
  <c r="E329" i="2" s="1"/>
  <c r="G329" i="2" s="1"/>
  <c r="H329" i="2" s="1"/>
  <c r="P330" i="2"/>
  <c r="E330" i="2" s="1"/>
  <c r="G330" i="2" s="1"/>
  <c r="H330" i="2" s="1"/>
  <c r="G331" i="2"/>
  <c r="P331" i="2"/>
  <c r="E332" i="2"/>
  <c r="G332" i="2" s="1"/>
  <c r="H332" i="2" s="1"/>
  <c r="P332" i="2"/>
  <c r="E333" i="2"/>
  <c r="G333" i="2" s="1"/>
  <c r="H333" i="2" s="1"/>
  <c r="P333" i="2"/>
  <c r="E334" i="2"/>
  <c r="G334" i="2" s="1"/>
  <c r="H334" i="2" s="1"/>
  <c r="P334" i="2"/>
  <c r="E335" i="2"/>
  <c r="G335" i="2" s="1"/>
  <c r="H335" i="2" s="1"/>
  <c r="P335" i="2"/>
  <c r="E336" i="2"/>
  <c r="G336" i="2" s="1"/>
  <c r="H336" i="2" s="1"/>
  <c r="P336" i="2"/>
  <c r="E337" i="2"/>
  <c r="G337" i="2" s="1"/>
  <c r="H337" i="2" s="1"/>
  <c r="P337" i="2"/>
  <c r="E338" i="2"/>
  <c r="G338" i="2" s="1"/>
  <c r="H338" i="2" s="1"/>
  <c r="P338" i="2"/>
  <c r="E339" i="2"/>
  <c r="G339" i="2" s="1"/>
  <c r="H339" i="2" s="1"/>
  <c r="P339" i="2"/>
  <c r="E340" i="2"/>
  <c r="G340" i="2" s="1"/>
  <c r="H340" i="2" s="1"/>
  <c r="P340" i="2"/>
  <c r="E341" i="2"/>
  <c r="G341" i="2" s="1"/>
  <c r="H341" i="2" s="1"/>
  <c r="P341" i="2"/>
  <c r="E342" i="2"/>
  <c r="G342" i="2" s="1"/>
  <c r="H342" i="2" s="1"/>
  <c r="P342" i="2"/>
  <c r="E343" i="2"/>
  <c r="G343" i="2" s="1"/>
  <c r="H343" i="2" s="1"/>
  <c r="P343" i="2"/>
  <c r="E344" i="2"/>
  <c r="G344" i="2" s="1"/>
  <c r="H344" i="2" s="1"/>
  <c r="P344" i="2"/>
  <c r="E345" i="2"/>
  <c r="G345" i="2" s="1"/>
  <c r="H345" i="2" s="1"/>
  <c r="P345" i="2"/>
  <c r="E346" i="2"/>
  <c r="G346" i="2" s="1"/>
  <c r="H346" i="2" s="1"/>
  <c r="P346" i="2"/>
  <c r="E347" i="2"/>
  <c r="G347" i="2" s="1"/>
  <c r="H347" i="2" s="1"/>
  <c r="P347" i="2"/>
  <c r="E348" i="2"/>
  <c r="G348" i="2" s="1"/>
  <c r="H348" i="2" s="1"/>
  <c r="P348" i="2"/>
  <c r="E349" i="2"/>
  <c r="G349" i="2" s="1"/>
  <c r="H349" i="2" s="1"/>
  <c r="P349" i="2"/>
  <c r="E350" i="2"/>
  <c r="G350" i="2" s="1"/>
  <c r="H350" i="2" s="1"/>
  <c r="P350" i="2"/>
  <c r="E351" i="2"/>
  <c r="G351" i="2" s="1"/>
  <c r="H351" i="2" s="1"/>
  <c r="P351" i="2"/>
  <c r="E352" i="2"/>
  <c r="G352" i="2"/>
  <c r="H352" i="2" s="1"/>
  <c r="P352" i="2"/>
  <c r="E353" i="2"/>
  <c r="G353" i="2"/>
  <c r="H353" i="2" s="1"/>
  <c r="P353" i="2"/>
  <c r="E354" i="2"/>
  <c r="G354" i="2" s="1"/>
  <c r="H354" i="2" s="1"/>
  <c r="P354" i="2"/>
  <c r="E355" i="2"/>
  <c r="G355" i="2" s="1"/>
  <c r="H355" i="2" s="1"/>
  <c r="P355" i="2"/>
  <c r="E356" i="2"/>
  <c r="G356" i="2"/>
  <c r="H356" i="2" s="1"/>
  <c r="P356" i="2"/>
  <c r="E357" i="2"/>
  <c r="G357" i="2"/>
  <c r="H357" i="2" s="1"/>
  <c r="P357" i="2"/>
  <c r="E358" i="2"/>
  <c r="G358" i="2" s="1"/>
  <c r="H358" i="2" s="1"/>
  <c r="P358" i="2"/>
  <c r="E359" i="2"/>
  <c r="G359" i="2" s="1"/>
  <c r="H359" i="2" s="1"/>
  <c r="P359" i="2"/>
  <c r="E360" i="2"/>
  <c r="G360" i="2"/>
  <c r="H360" i="2" s="1"/>
  <c r="P360" i="2"/>
  <c r="E361" i="2"/>
  <c r="G361" i="2"/>
  <c r="H361" i="2" s="1"/>
  <c r="P361" i="2"/>
  <c r="E362" i="2"/>
  <c r="G362" i="2" s="1"/>
  <c r="H362" i="2" s="1"/>
  <c r="P362" i="2"/>
  <c r="E363" i="2"/>
  <c r="G363" i="2" s="1"/>
  <c r="H363" i="2" s="1"/>
  <c r="P363" i="2"/>
  <c r="E364" i="2"/>
  <c r="G364" i="2" s="1"/>
  <c r="H364" i="2" s="1"/>
  <c r="P364" i="2"/>
  <c r="E365" i="2"/>
  <c r="G365" i="2" s="1"/>
  <c r="H365" i="2" s="1"/>
  <c r="P365" i="2"/>
  <c r="E366" i="2"/>
  <c r="G366" i="2" s="1"/>
  <c r="H366" i="2" s="1"/>
  <c r="P366" i="2"/>
  <c r="E367" i="2"/>
  <c r="G367" i="2" s="1"/>
  <c r="H367" i="2" s="1"/>
  <c r="P367" i="2"/>
  <c r="E368" i="2"/>
  <c r="G368" i="2" s="1"/>
  <c r="H368" i="2" s="1"/>
  <c r="P368" i="2"/>
  <c r="E369" i="2"/>
  <c r="G369" i="2" s="1"/>
  <c r="H369" i="2" s="1"/>
  <c r="P369" i="2"/>
  <c r="E370" i="2"/>
  <c r="G370" i="2" s="1"/>
  <c r="H370" i="2" s="1"/>
  <c r="P370" i="2"/>
  <c r="E371" i="2"/>
  <c r="G371" i="2" s="1"/>
  <c r="H371" i="2" s="1"/>
  <c r="P371" i="2"/>
  <c r="E372" i="2"/>
  <c r="G372" i="2" s="1"/>
  <c r="H372" i="2" s="1"/>
  <c r="P372" i="2"/>
  <c r="E373" i="2"/>
  <c r="G373" i="2" s="1"/>
  <c r="H373" i="2" s="1"/>
  <c r="P373" i="2"/>
  <c r="E374" i="2"/>
  <c r="G374" i="2" s="1"/>
  <c r="H374" i="2" s="1"/>
  <c r="P374" i="2"/>
  <c r="E375" i="2"/>
  <c r="G375" i="2" s="1"/>
  <c r="H375" i="2" s="1"/>
  <c r="P375" i="2"/>
  <c r="E376" i="2"/>
  <c r="G376" i="2" s="1"/>
  <c r="H376" i="2" s="1"/>
  <c r="P376" i="2"/>
  <c r="E377" i="2"/>
  <c r="G377" i="2" s="1"/>
  <c r="H377" i="2" s="1"/>
  <c r="P377" i="2"/>
  <c r="E378" i="2"/>
  <c r="G378" i="2" s="1"/>
  <c r="H378" i="2" s="1"/>
  <c r="P378" i="2"/>
  <c r="E379" i="2"/>
  <c r="G379" i="2" s="1"/>
  <c r="H379" i="2" s="1"/>
  <c r="P379" i="2"/>
  <c r="E380" i="2"/>
  <c r="G380" i="2" s="1"/>
  <c r="H380" i="2" s="1"/>
  <c r="P380" i="2"/>
  <c r="E381" i="2"/>
  <c r="G381" i="2" s="1"/>
  <c r="H381" i="2" s="1"/>
  <c r="P381" i="2"/>
  <c r="D382" i="2"/>
  <c r="F382" i="2"/>
  <c r="P383" i="2"/>
  <c r="P384" i="2"/>
  <c r="P385" i="2"/>
  <c r="P386" i="2"/>
  <c r="P388" i="2"/>
  <c r="P387" i="2" s="1"/>
  <c r="E387" i="2" s="1"/>
  <c r="G387" i="2" s="1"/>
  <c r="H387" i="2" s="1"/>
  <c r="P389" i="2"/>
  <c r="P390" i="2"/>
  <c r="E390" i="2" s="1"/>
  <c r="F390" i="2" s="1"/>
  <c r="P391" i="2"/>
  <c r="E391" i="2" s="1"/>
  <c r="P392" i="2"/>
  <c r="E392" i="2" s="1"/>
  <c r="P393" i="2"/>
  <c r="E393" i="2" s="1"/>
  <c r="P394" i="2"/>
  <c r="E394" i="2" s="1"/>
  <c r="F394" i="2" s="1"/>
  <c r="P103" i="1"/>
  <c r="H103" i="1"/>
  <c r="G103" i="1"/>
  <c r="P102" i="1"/>
  <c r="P101" i="1"/>
  <c r="P100" i="1" s="1"/>
  <c r="H101" i="1"/>
  <c r="P99" i="1"/>
  <c r="E99" i="1"/>
  <c r="G99" i="1" s="1"/>
  <c r="H99" i="1" s="1"/>
  <c r="P98" i="1"/>
  <c r="E98" i="1"/>
  <c r="G98" i="1" s="1"/>
  <c r="H98" i="1" s="1"/>
  <c r="D97" i="1"/>
  <c r="F96" i="1"/>
  <c r="D96" i="1"/>
  <c r="P95" i="1"/>
  <c r="E95" i="1" s="1"/>
  <c r="G95" i="1" s="1"/>
  <c r="H95" i="1" s="1"/>
  <c r="P94" i="1"/>
  <c r="E94" i="1" s="1"/>
  <c r="G94" i="1" s="1"/>
  <c r="H94" i="1" s="1"/>
  <c r="P93" i="1"/>
  <c r="E93" i="1" s="1"/>
  <c r="P92" i="1"/>
  <c r="P91" i="1" s="1"/>
  <c r="F92" i="1"/>
  <c r="F91" i="1" s="1"/>
  <c r="D92" i="1"/>
  <c r="D91" i="1"/>
  <c r="P90" i="1"/>
  <c r="P87" i="1" s="1"/>
  <c r="E87" i="1" s="1"/>
  <c r="G87" i="1" s="1"/>
  <c r="H87" i="1" s="1"/>
  <c r="P89" i="1"/>
  <c r="P88" i="1"/>
  <c r="P86" i="1"/>
  <c r="H86" i="1"/>
  <c r="G86" i="1"/>
  <c r="P85" i="1"/>
  <c r="P84" i="1"/>
  <c r="E84" i="1" s="1"/>
  <c r="G84" i="1" s="1"/>
  <c r="H84" i="1" s="1"/>
  <c r="P83" i="1"/>
  <c r="H83" i="1"/>
  <c r="P82" i="1"/>
  <c r="P81" i="1" s="1"/>
  <c r="E81" i="1" s="1"/>
  <c r="G81" i="1" s="1"/>
  <c r="H81" i="1" s="1"/>
  <c r="P80" i="1"/>
  <c r="G80" i="1"/>
  <c r="P79" i="1"/>
  <c r="P78" i="1" s="1"/>
  <c r="G79" i="1"/>
  <c r="F77" i="1"/>
  <c r="D77" i="1"/>
  <c r="D76" i="1" s="1"/>
  <c r="F76" i="1"/>
  <c r="P75" i="1"/>
  <c r="P74" i="1"/>
  <c r="H74" i="1"/>
  <c r="P73" i="1"/>
  <c r="P72" i="1"/>
  <c r="P71" i="1"/>
  <c r="P70" i="1"/>
  <c r="P68" i="1" s="1"/>
  <c r="H70" i="1"/>
  <c r="P69" i="1"/>
  <c r="G69" i="1"/>
  <c r="H69" i="1" s="1"/>
  <c r="P67" i="1"/>
  <c r="P66" i="1"/>
  <c r="P65" i="1"/>
  <c r="G65" i="1"/>
  <c r="P64" i="1"/>
  <c r="E64" i="1"/>
  <c r="G64" i="1" s="1"/>
  <c r="H64" i="1" s="1"/>
  <c r="F63" i="1"/>
  <c r="D63" i="1"/>
  <c r="P62" i="1"/>
  <c r="P61" i="1"/>
  <c r="P60" i="1"/>
  <c r="P59" i="1" s="1"/>
  <c r="E59" i="1" s="1"/>
  <c r="G59" i="1" s="1"/>
  <c r="H59" i="1" s="1"/>
  <c r="P58" i="1"/>
  <c r="P57" i="1"/>
  <c r="P56" i="1"/>
  <c r="P55" i="1"/>
  <c r="P54" i="1" s="1"/>
  <c r="E54" i="1" s="1"/>
  <c r="G54" i="1" s="1"/>
  <c r="H54" i="1" s="1"/>
  <c r="P53" i="1"/>
  <c r="P52" i="1"/>
  <c r="P51" i="1"/>
  <c r="P50" i="1"/>
  <c r="P49" i="1" s="1"/>
  <c r="P48" i="1"/>
  <c r="P47" i="1"/>
  <c r="E47" i="1" s="1"/>
  <c r="F46" i="1"/>
  <c r="D46" i="1"/>
  <c r="D45" i="1" s="1"/>
  <c r="F45" i="1"/>
  <c r="P44" i="1"/>
  <c r="P43" i="1"/>
  <c r="P42" i="1" s="1"/>
  <c r="F41" i="1"/>
  <c r="F40" i="1" s="1"/>
  <c r="F23" i="1" s="1"/>
  <c r="F22" i="1" s="1"/>
  <c r="D41" i="1"/>
  <c r="D40" i="1"/>
  <c r="P39" i="1"/>
  <c r="E39" i="1" s="1"/>
  <c r="F38" i="1"/>
  <c r="D38" i="1"/>
  <c r="F37" i="1"/>
  <c r="D37" i="1"/>
  <c r="P36" i="1"/>
  <c r="P35" i="1"/>
  <c r="P34" i="1"/>
  <c r="P33" i="1"/>
  <c r="P32" i="1"/>
  <c r="P31" i="1"/>
  <c r="P30" i="1"/>
  <c r="O30" i="1"/>
  <c r="P29" i="1"/>
  <c r="P28" i="1"/>
  <c r="P27" i="1"/>
  <c r="P26" i="1"/>
  <c r="P24" i="1" s="1"/>
  <c r="P25" i="1"/>
  <c r="D23" i="1"/>
  <c r="D22" i="1" s="1"/>
  <c r="P21" i="1"/>
  <c r="P20" i="1"/>
  <c r="E20" i="1"/>
  <c r="G20" i="1" s="1"/>
  <c r="H20" i="1" s="1"/>
  <c r="P19" i="1"/>
  <c r="P18" i="1"/>
  <c r="P16" i="1" s="1"/>
  <c r="P17" i="1"/>
  <c r="P15" i="1"/>
  <c r="P14" i="1"/>
  <c r="P13" i="1"/>
  <c r="P12" i="1"/>
  <c r="P11" i="1"/>
  <c r="P10" i="1"/>
  <c r="P9" i="1"/>
  <c r="E9" i="1" s="1"/>
  <c r="F8" i="1"/>
  <c r="D8" i="1"/>
  <c r="F7" i="1"/>
  <c r="D7" i="1"/>
  <c r="F6" i="1"/>
  <c r="G392" i="2" l="1"/>
  <c r="H392" i="2" s="1"/>
  <c r="F392" i="2"/>
  <c r="G391" i="2"/>
  <c r="H391" i="2" s="1"/>
  <c r="F391" i="2"/>
  <c r="F393" i="2"/>
  <c r="G393" i="2"/>
  <c r="H393" i="2" s="1"/>
  <c r="P382" i="2"/>
  <c r="P276" i="2"/>
  <c r="G394" i="2"/>
  <c r="H394" i="2" s="1"/>
  <c r="G390" i="2"/>
  <c r="H390" i="2" s="1"/>
  <c r="E383" i="2"/>
  <c r="P281" i="2"/>
  <c r="E281" i="2" s="1"/>
  <c r="G281" i="2" s="1"/>
  <c r="H281" i="2" s="1"/>
  <c r="G277" i="2"/>
  <c r="H277" i="2" s="1"/>
  <c r="E276" i="2"/>
  <c r="G276" i="2" s="1"/>
  <c r="H276" i="2" s="1"/>
  <c r="E256" i="2"/>
  <c r="P255" i="2"/>
  <c r="E227" i="2"/>
  <c r="G227" i="2" s="1"/>
  <c r="H227" i="2" s="1"/>
  <c r="P226" i="2"/>
  <c r="E226" i="2" s="1"/>
  <c r="G226" i="2" s="1"/>
  <c r="H226" i="2" s="1"/>
  <c r="P219" i="2"/>
  <c r="E220" i="2"/>
  <c r="P210" i="2"/>
  <c r="E211" i="2"/>
  <c r="P180" i="2"/>
  <c r="P131" i="2"/>
  <c r="E131" i="2" s="1"/>
  <c r="G131" i="2" s="1"/>
  <c r="H131" i="2" s="1"/>
  <c r="E132" i="2"/>
  <c r="G132" i="2" s="1"/>
  <c r="H132" i="2" s="1"/>
  <c r="P272" i="2"/>
  <c r="P158" i="2"/>
  <c r="E159" i="2"/>
  <c r="P113" i="2"/>
  <c r="E113" i="2" s="1"/>
  <c r="G113" i="2" s="1"/>
  <c r="H113" i="2" s="1"/>
  <c r="E8" i="2"/>
  <c r="J22" i="2"/>
  <c r="P22" i="2" s="1"/>
  <c r="P21" i="2" s="1"/>
  <c r="E21" i="2" s="1"/>
  <c r="G21" i="2" s="1"/>
  <c r="H21" i="2" s="1"/>
  <c r="J24" i="2"/>
  <c r="J27" i="2"/>
  <c r="P262" i="2"/>
  <c r="E262" i="2" s="1"/>
  <c r="G262" i="2" s="1"/>
  <c r="H262" i="2" s="1"/>
  <c r="P250" i="2"/>
  <c r="E250" i="2" s="1"/>
  <c r="G250" i="2" s="1"/>
  <c r="H250" i="2" s="1"/>
  <c r="P246" i="2"/>
  <c r="P236" i="2"/>
  <c r="P87" i="2"/>
  <c r="E88" i="2"/>
  <c r="D86" i="2"/>
  <c r="P49" i="2"/>
  <c r="E50" i="2"/>
  <c r="F5" i="2"/>
  <c r="P267" i="2"/>
  <c r="P78" i="2"/>
  <c r="P36" i="2"/>
  <c r="E37" i="2"/>
  <c r="D5" i="2"/>
  <c r="E79" i="2"/>
  <c r="E114" i="2"/>
  <c r="G114" i="2" s="1"/>
  <c r="H114" i="2" s="1"/>
  <c r="P46" i="1"/>
  <c r="E49" i="1"/>
  <c r="G49" i="1" s="1"/>
  <c r="H49" i="1" s="1"/>
  <c r="E92" i="1"/>
  <c r="G93" i="1"/>
  <c r="H93" i="1" s="1"/>
  <c r="P23" i="1"/>
  <c r="P22" i="1" s="1"/>
  <c r="E24" i="1"/>
  <c r="E38" i="1"/>
  <c r="G39" i="1"/>
  <c r="E42" i="1"/>
  <c r="P41" i="1"/>
  <c r="P40" i="1" s="1"/>
  <c r="E78" i="1"/>
  <c r="P77" i="1"/>
  <c r="P76" i="1" s="1"/>
  <c r="G9" i="1"/>
  <c r="H9" i="1" s="1"/>
  <c r="P8" i="1"/>
  <c r="P7" i="1" s="1"/>
  <c r="E16" i="1"/>
  <c r="G16" i="1" s="1"/>
  <c r="H16" i="1" s="1"/>
  <c r="E46" i="1"/>
  <c r="G47" i="1"/>
  <c r="H47" i="1" s="1"/>
  <c r="E68" i="1"/>
  <c r="G68" i="1" s="1"/>
  <c r="H68" i="1" s="1"/>
  <c r="P63" i="1"/>
  <c r="D6" i="1"/>
  <c r="E100" i="1"/>
  <c r="P97" i="1"/>
  <c r="P96" i="1" s="1"/>
  <c r="E63" i="1"/>
  <c r="G63" i="1" s="1"/>
  <c r="H63" i="1" s="1"/>
  <c r="P38" i="1"/>
  <c r="P37" i="1" s="1"/>
  <c r="E49" i="2" l="1"/>
  <c r="G49" i="2" s="1"/>
  <c r="H49" i="2" s="1"/>
  <c r="G50" i="2"/>
  <c r="H50" i="2" s="1"/>
  <c r="G8" i="2"/>
  <c r="H8" i="2" s="1"/>
  <c r="P179" i="2"/>
  <c r="E180" i="2"/>
  <c r="G256" i="2"/>
  <c r="H256" i="2" s="1"/>
  <c r="E255" i="2"/>
  <c r="G255" i="2" s="1"/>
  <c r="H255" i="2" s="1"/>
  <c r="G383" i="2"/>
  <c r="H383" i="2" s="1"/>
  <c r="E382" i="2"/>
  <c r="G382" i="2" s="1"/>
  <c r="H382" i="2" s="1"/>
  <c r="G159" i="2"/>
  <c r="H159" i="2" s="1"/>
  <c r="E158" i="2"/>
  <c r="G158" i="2" s="1"/>
  <c r="H158" i="2" s="1"/>
  <c r="E219" i="2"/>
  <c r="G219" i="2" s="1"/>
  <c r="H219" i="2" s="1"/>
  <c r="G220" i="2"/>
  <c r="H220" i="2" s="1"/>
  <c r="E78" i="2"/>
  <c r="G78" i="2" s="1"/>
  <c r="H78" i="2" s="1"/>
  <c r="G79" i="2"/>
  <c r="P235" i="2"/>
  <c r="P86" i="2" s="1"/>
  <c r="E236" i="2"/>
  <c r="P27" i="2"/>
  <c r="J28" i="2"/>
  <c r="P28" i="2" s="1"/>
  <c r="P271" i="2"/>
  <c r="E272" i="2"/>
  <c r="G211" i="2"/>
  <c r="H211" i="2" s="1"/>
  <c r="E210" i="2"/>
  <c r="G210" i="2" s="1"/>
  <c r="H210" i="2" s="1"/>
  <c r="E36" i="2"/>
  <c r="G36" i="2" s="1"/>
  <c r="H36" i="2" s="1"/>
  <c r="G37" i="2"/>
  <c r="H37" i="2" s="1"/>
  <c r="E87" i="2"/>
  <c r="G88" i="2"/>
  <c r="H88" i="2" s="1"/>
  <c r="P266" i="2"/>
  <c r="E267" i="2"/>
  <c r="P245" i="2"/>
  <c r="E246" i="2"/>
  <c r="P24" i="2"/>
  <c r="J25" i="2"/>
  <c r="P25" i="2" s="1"/>
  <c r="J26" i="2" s="1"/>
  <c r="P26" i="2" s="1"/>
  <c r="G78" i="1"/>
  <c r="H78" i="1" s="1"/>
  <c r="E77" i="1"/>
  <c r="E37" i="1"/>
  <c r="G37" i="1" s="1"/>
  <c r="G38" i="1"/>
  <c r="G92" i="1"/>
  <c r="H92" i="1" s="1"/>
  <c r="E91" i="1"/>
  <c r="G91" i="1" s="1"/>
  <c r="H91" i="1" s="1"/>
  <c r="G100" i="1"/>
  <c r="H100" i="1" s="1"/>
  <c r="E97" i="1"/>
  <c r="E8" i="1"/>
  <c r="E23" i="1"/>
  <c r="G24" i="1"/>
  <c r="H24" i="1" s="1"/>
  <c r="G46" i="1"/>
  <c r="H46" i="1" s="1"/>
  <c r="E45" i="1"/>
  <c r="G45" i="1" s="1"/>
  <c r="H45" i="1" s="1"/>
  <c r="G42" i="1"/>
  <c r="H42" i="1" s="1"/>
  <c r="E41" i="1"/>
  <c r="P45" i="1"/>
  <c r="P6" i="1" s="1"/>
  <c r="E266" i="2" l="1"/>
  <c r="G266" i="2" s="1"/>
  <c r="H266" i="2" s="1"/>
  <c r="G267" i="2"/>
  <c r="H267" i="2" s="1"/>
  <c r="P23" i="2"/>
  <c r="E235" i="2"/>
  <c r="G235" i="2" s="1"/>
  <c r="H235" i="2" s="1"/>
  <c r="G236" i="2"/>
  <c r="H236" i="2" s="1"/>
  <c r="E245" i="2"/>
  <c r="G245" i="2" s="1"/>
  <c r="H245" i="2" s="1"/>
  <c r="G246" i="2"/>
  <c r="H246" i="2" s="1"/>
  <c r="E179" i="2"/>
  <c r="G179" i="2" s="1"/>
  <c r="H179" i="2" s="1"/>
  <c r="G180" i="2"/>
  <c r="H180" i="2" s="1"/>
  <c r="E271" i="2"/>
  <c r="G271" i="2" s="1"/>
  <c r="H271" i="2" s="1"/>
  <c r="G272" i="2"/>
  <c r="H272" i="2" s="1"/>
  <c r="E86" i="2"/>
  <c r="G86" i="2" s="1"/>
  <c r="H86" i="2" s="1"/>
  <c r="G87" i="2"/>
  <c r="H87" i="2" s="1"/>
  <c r="G23" i="1"/>
  <c r="H23" i="1" s="1"/>
  <c r="E22" i="1"/>
  <c r="G22" i="1" s="1"/>
  <c r="H22" i="1" s="1"/>
  <c r="G77" i="1"/>
  <c r="H77" i="1" s="1"/>
  <c r="E76" i="1"/>
  <c r="G76" i="1" s="1"/>
  <c r="H76" i="1" s="1"/>
  <c r="G8" i="1"/>
  <c r="H8" i="1" s="1"/>
  <c r="E7" i="1"/>
  <c r="G41" i="1"/>
  <c r="H41" i="1" s="1"/>
  <c r="E40" i="1"/>
  <c r="G40" i="1" s="1"/>
  <c r="H40" i="1" s="1"/>
  <c r="G97" i="1"/>
  <c r="E96" i="1"/>
  <c r="E23" i="2" l="1"/>
  <c r="P7" i="2"/>
  <c r="P6" i="2" s="1"/>
  <c r="P5" i="2" s="1"/>
  <c r="G7" i="1"/>
  <c r="H7" i="1" s="1"/>
  <c r="E6" i="1"/>
  <c r="G6" i="1" s="1"/>
  <c r="H6" i="1" s="1"/>
  <c r="G96" i="1"/>
  <c r="H96" i="1" s="1"/>
  <c r="H97" i="1"/>
  <c r="G23" i="2" l="1"/>
  <c r="H23" i="2" s="1"/>
  <c r="E7" i="2"/>
  <c r="E6" i="2" l="1"/>
  <c r="G7" i="2"/>
  <c r="H7" i="2" s="1"/>
  <c r="J18" i="3"/>
  <c r="F17" i="3"/>
  <c r="J15" i="3"/>
  <c r="J17" i="3"/>
  <c r="F18" i="3"/>
  <c r="E5" i="2" l="1"/>
  <c r="G5" i="2" s="1"/>
  <c r="H5" i="2" s="1"/>
  <c r="G6" i="2"/>
  <c r="H6" i="2" s="1"/>
  <c r="F15" i="3" l="1"/>
  <c r="F16" i="3" l="1"/>
</calcChain>
</file>

<file path=xl/sharedStrings.xml><?xml version="1.0" encoding="utf-8"?>
<sst xmlns="http://schemas.openxmlformats.org/spreadsheetml/2006/main" count="2871" uniqueCount="686">
  <si>
    <t>서울가톨릭사회복지회 2020년  세입·세출 예산</t>
    <phoneticPr fontId="3" type="noConversion"/>
  </si>
  <si>
    <t>1.  세 입</t>
    <phoneticPr fontId="3" type="noConversion"/>
  </si>
  <si>
    <t xml:space="preserve"> </t>
    <phoneticPr fontId="3" type="noConversion"/>
  </si>
  <si>
    <t>(단위 : 천원)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</si>
  <si>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</si>
  <si>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</si>
  <si>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</si>
  <si>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2020년1차
추경예산(A)</t>
    <phoneticPr fontId="3" type="noConversion"/>
  </si>
  <si>
    <t>2020년2차
추경예산(B)</t>
    <phoneticPr fontId="3" type="noConversion"/>
  </si>
  <si>
    <t xml:space="preserve">2012년 11월 집행액(C)
</t>
    <phoneticPr fontId="3" type="noConversion"/>
  </si>
  <si>
    <t>증감(B-A)</t>
    <phoneticPr fontId="3" type="noConversion"/>
  </si>
  <si>
    <r>
      <t>산출내역</t>
    </r>
    <r>
      <rPr>
        <sz val="10"/>
        <rFont val="맑은 고딕"/>
        <family val="3"/>
        <charset val="129"/>
      </rPr>
      <t>(단위: 원)</t>
    </r>
    <phoneticPr fontId="3" type="noConversion"/>
  </si>
  <si>
    <t>금액</t>
    <phoneticPr fontId="3" type="noConversion"/>
  </si>
  <si>
    <t>비율(%)</t>
    <phoneticPr fontId="3" type="noConversion"/>
  </si>
  <si>
    <t>총  계</t>
    <phoneticPr fontId="3" type="noConversion"/>
  </si>
  <si>
    <t>원</t>
    <phoneticPr fontId="3" type="noConversion"/>
  </si>
  <si>
    <t>재산</t>
    <phoneticPr fontId="3" type="noConversion"/>
  </si>
  <si>
    <t>합계</t>
    <phoneticPr fontId="3" type="noConversion"/>
  </si>
  <si>
    <t>수입</t>
    <phoneticPr fontId="3" type="noConversion"/>
  </si>
  <si>
    <t>기본</t>
    <phoneticPr fontId="3" type="noConversion"/>
  </si>
  <si>
    <t>소계</t>
    <phoneticPr fontId="3" type="noConversion"/>
  </si>
  <si>
    <t>재산수입</t>
    <phoneticPr fontId="3" type="noConversion"/>
  </si>
  <si>
    <t>임대수입</t>
    <phoneticPr fontId="3" type="noConversion"/>
  </si>
  <si>
    <t>계</t>
    <phoneticPr fontId="3" type="noConversion"/>
  </si>
  <si>
    <t>동자동 임대수입(1층,지하층)</t>
    <phoneticPr fontId="3" type="noConversion"/>
  </si>
  <si>
    <t>×</t>
    <phoneticPr fontId="3" type="noConversion"/>
  </si>
  <si>
    <t>월</t>
    <phoneticPr fontId="3" type="noConversion"/>
  </si>
  <si>
    <t>=</t>
    <phoneticPr fontId="3" type="noConversion"/>
  </si>
  <si>
    <t>동자동 임대수입(5층)</t>
    <phoneticPr fontId="3" type="noConversion"/>
  </si>
  <si>
    <t>덕계동 임대수입</t>
    <phoneticPr fontId="3" type="noConversion"/>
  </si>
  <si>
    <t>옥수동아파트 임대수입</t>
    <phoneticPr fontId="3" type="noConversion"/>
  </si>
  <si>
    <t>신풍오피스텔 임대</t>
    <phoneticPr fontId="3" type="noConversion"/>
  </si>
  <si>
    <t>통신사 기지국 임대수입</t>
    <phoneticPr fontId="3" type="noConversion"/>
  </si>
  <si>
    <t>회</t>
    <phoneticPr fontId="3" type="noConversion"/>
  </si>
  <si>
    <t>장학기금
이자수입</t>
    <phoneticPr fontId="3" type="noConversion"/>
  </si>
  <si>
    <t>요안나장학기금 이자수입</t>
    <phoneticPr fontId="3" type="noConversion"/>
  </si>
  <si>
    <t>×</t>
  </si>
  <si>
    <t>성모영보장학기금  이자수입</t>
    <phoneticPr fontId="3" type="noConversion"/>
  </si>
  <si>
    <t>말가리다장학기금 이자수입</t>
    <phoneticPr fontId="3" type="noConversion"/>
  </si>
  <si>
    <t>기타재산수입</t>
    <phoneticPr fontId="3" type="noConversion"/>
  </si>
  <si>
    <t>기타재산수입 및 배당수입</t>
    <phoneticPr fontId="3" type="noConversion"/>
  </si>
  <si>
    <t xml:space="preserve"> =</t>
    <phoneticPr fontId="3" type="noConversion"/>
  </si>
  <si>
    <t>사업수입</t>
    <phoneticPr fontId="3" type="noConversion"/>
  </si>
  <si>
    <t>교육사업수입</t>
    <phoneticPr fontId="3" type="noConversion"/>
  </si>
  <si>
    <t xml:space="preserve"> - 정체성1단계(사회복지사)</t>
    <phoneticPr fontId="3" type="noConversion"/>
  </si>
  <si>
    <t>명</t>
    <phoneticPr fontId="3" type="noConversion"/>
  </si>
  <si>
    <t xml:space="preserve"> - 정체성1단계(어린이집 교사)</t>
    <phoneticPr fontId="3" type="noConversion"/>
  </si>
  <si>
    <t xml:space="preserve"> - 정체성1단계(단기)</t>
    <phoneticPr fontId="3" type="noConversion"/>
  </si>
  <si>
    <t xml:space="preserve"> - 정체성1단계(전국)</t>
    <phoneticPr fontId="3" type="noConversion"/>
  </si>
  <si>
    <t xml:space="preserve"> - 정체성2단계</t>
    <phoneticPr fontId="3" type="noConversion"/>
  </si>
  <si>
    <t xml:space="preserve"> - 정체성3단계</t>
    <phoneticPr fontId="3" type="noConversion"/>
  </si>
  <si>
    <t xml:space="preserve"> - 자기개발과정</t>
    <phoneticPr fontId="3" type="noConversion"/>
  </si>
  <si>
    <t xml:space="preserve"> - 자기개발과정(자기인식)</t>
    <phoneticPr fontId="3" type="noConversion"/>
  </si>
  <si>
    <t xml:space="preserve"> - 시설장연수</t>
    <phoneticPr fontId="3" type="noConversion"/>
  </si>
  <si>
    <t xml:space="preserve"> - 주교회의 교육및행정분과교육지원</t>
    <phoneticPr fontId="3" type="noConversion"/>
  </si>
  <si>
    <t xml:space="preserve"> - 나눔의 묵상회(피정)</t>
    <phoneticPr fontId="3" type="noConversion"/>
  </si>
  <si>
    <t xml:space="preserve"> </t>
    <phoneticPr fontId="3" type="noConversion"/>
  </si>
  <si>
    <t xml:space="preserve"> - 나눔의묵상회(재교육)</t>
    <phoneticPr fontId="3" type="noConversion"/>
  </si>
  <si>
    <t>과년도수입</t>
    <phoneticPr fontId="3" type="noConversion"/>
  </si>
  <si>
    <t>2018년 사업지원금 반환</t>
    <phoneticPr fontId="3" type="noConversion"/>
  </si>
  <si>
    <t>=</t>
  </si>
  <si>
    <t>원</t>
  </si>
  <si>
    <t>보조금수입</t>
    <phoneticPr fontId="3" type="noConversion"/>
  </si>
  <si>
    <t>기타보조금수입</t>
    <phoneticPr fontId="3" type="noConversion"/>
  </si>
  <si>
    <t>한국사회적기업진흥원</t>
    <phoneticPr fontId="3" type="noConversion"/>
  </si>
  <si>
    <t>서민금융진흥원</t>
    <phoneticPr fontId="3" type="noConversion"/>
  </si>
  <si>
    <t>후원금</t>
    <phoneticPr fontId="3" type="noConversion"/>
  </si>
  <si>
    <t>지정</t>
    <phoneticPr fontId="3" type="noConversion"/>
  </si>
  <si>
    <t>한마음한몸
지정후원금</t>
    <phoneticPr fontId="3" type="noConversion"/>
  </si>
  <si>
    <t>한마음지원금</t>
    <phoneticPr fontId="3" type="noConversion"/>
  </si>
  <si>
    <t>장학사업
지정후원금</t>
    <phoneticPr fontId="3" type="noConversion"/>
  </si>
  <si>
    <t>한가족장학금 지정후원</t>
    <phoneticPr fontId="3" type="noConversion"/>
  </si>
  <si>
    <t>선교200주년장학금 지정후원</t>
    <phoneticPr fontId="3" type="noConversion"/>
  </si>
  <si>
    <t>요안나장학사업 지정후원</t>
    <phoneticPr fontId="3" type="noConversion"/>
  </si>
  <si>
    <t>성모영보장학사업 지정후원</t>
    <phoneticPr fontId="3" type="noConversion"/>
  </si>
  <si>
    <t>지정후원금</t>
    <phoneticPr fontId="3" type="noConversion"/>
  </si>
  <si>
    <t>지정기탁시설지원</t>
    <phoneticPr fontId="3" type="noConversion"/>
  </si>
  <si>
    <t>이보미 후원 15,000천원 포함</t>
    <phoneticPr fontId="3" type="noConversion"/>
  </si>
  <si>
    <t>서울대교구성당지정후원금</t>
    <phoneticPr fontId="3" type="noConversion"/>
  </si>
  <si>
    <t>행당동 17000천원 포함</t>
    <phoneticPr fontId="3" type="noConversion"/>
  </si>
  <si>
    <t>성모자선회 지정후원금</t>
    <phoneticPr fontId="3" type="noConversion"/>
  </si>
  <si>
    <t>한부모가정 지정후원금</t>
    <phoneticPr fontId="3" type="noConversion"/>
  </si>
  <si>
    <t>김태희후원</t>
    <phoneticPr fontId="3" type="noConversion"/>
  </si>
  <si>
    <t>공모사업지원금</t>
    <phoneticPr fontId="3" type="noConversion"/>
  </si>
  <si>
    <t>경동제약지정후원금</t>
    <phoneticPr fontId="3" type="noConversion"/>
  </si>
  <si>
    <t>바보의나눔 지원금</t>
    <phoneticPr fontId="3" type="noConversion"/>
  </si>
  <si>
    <t>장애인의날행사비 5,000천원+바오로교실기능보강 4,000천원</t>
    <phoneticPr fontId="3" type="noConversion"/>
  </si>
  <si>
    <t>코로나 긴급지원 5천만 포함</t>
    <phoneticPr fontId="3" type="noConversion"/>
  </si>
  <si>
    <t>희망의밥(바보 개인지정기탁)</t>
    <phoneticPr fontId="3" type="noConversion"/>
  </si>
  <si>
    <t>비지정</t>
    <phoneticPr fontId="3" type="noConversion"/>
  </si>
  <si>
    <t>지역사회모금</t>
    <phoneticPr fontId="3" type="noConversion"/>
  </si>
  <si>
    <t>한끼100원모금</t>
    <phoneticPr fontId="3" type="noConversion"/>
  </si>
  <si>
    <t>혼배기부 축복미</t>
    <phoneticPr fontId="3" type="noConversion"/>
  </si>
  <si>
    <t>협의회모금</t>
    <phoneticPr fontId="3" type="noConversion"/>
  </si>
  <si>
    <t xml:space="preserve">
일반모금</t>
    <phoneticPr fontId="3" type="noConversion"/>
  </si>
  <si>
    <t>계</t>
    <phoneticPr fontId="3" type="noConversion"/>
  </si>
  <si>
    <t>원</t>
    <phoneticPr fontId="3" type="noConversion"/>
  </si>
  <si>
    <t>계좌입금 후원</t>
    <phoneticPr fontId="3" type="noConversion"/>
  </si>
  <si>
    <t>월</t>
    <phoneticPr fontId="3" type="noConversion"/>
  </si>
  <si>
    <t>=</t>
    <phoneticPr fontId="3" type="noConversion"/>
  </si>
  <si>
    <t>정진석추기경님 1억 포함</t>
    <phoneticPr fontId="3" type="noConversion"/>
  </si>
  <si>
    <t>CMS</t>
    <phoneticPr fontId="3" type="noConversion"/>
  </si>
  <si>
    <t>×</t>
    <phoneticPr fontId="3" type="noConversion"/>
  </si>
  <si>
    <t>대림절 저금통(개인)</t>
    <phoneticPr fontId="3" type="noConversion"/>
  </si>
  <si>
    <t>회</t>
    <phoneticPr fontId="3" type="noConversion"/>
  </si>
  <si>
    <t>사순절 저금통(개인)</t>
    <phoneticPr fontId="3" type="noConversion"/>
  </si>
  <si>
    <t>지로후원</t>
    <phoneticPr fontId="3" type="noConversion"/>
  </si>
  <si>
    <t>자동차보험모금</t>
    <phoneticPr fontId="3" type="noConversion"/>
  </si>
  <si>
    <t>온라인모금(해피빈, 신한아름인)</t>
    <phoneticPr fontId="3" type="noConversion"/>
  </si>
  <si>
    <t>전입금</t>
    <phoneticPr fontId="3" type="noConversion"/>
  </si>
  <si>
    <t>합계</t>
    <phoneticPr fontId="3" type="noConversion"/>
  </si>
  <si>
    <t>원</t>
    <phoneticPr fontId="3" type="noConversion"/>
  </si>
  <si>
    <t>전입금</t>
    <phoneticPr fontId="3" type="noConversion"/>
  </si>
  <si>
    <t>소계</t>
    <phoneticPr fontId="3" type="noConversion"/>
  </si>
  <si>
    <t>교구보조금</t>
    <phoneticPr fontId="3" type="noConversion"/>
  </si>
  <si>
    <t>계</t>
    <phoneticPr fontId="3" type="noConversion"/>
  </si>
  <si>
    <t>원</t>
    <phoneticPr fontId="3" type="noConversion"/>
  </si>
  <si>
    <t>임대료 지원(본회)</t>
    <phoneticPr fontId="3" type="noConversion"/>
  </si>
  <si>
    <t>월</t>
    <phoneticPr fontId="3" type="noConversion"/>
  </si>
  <si>
    <t>=</t>
    <phoneticPr fontId="3" type="noConversion"/>
  </si>
  <si>
    <t>사회복지사업 지원금</t>
    <phoneticPr fontId="3" type="noConversion"/>
  </si>
  <si>
    <t>회</t>
    <phoneticPr fontId="3" type="noConversion"/>
  </si>
  <si>
    <t>사순절</t>
    <phoneticPr fontId="3" type="noConversion"/>
  </si>
  <si>
    <t>계</t>
    <phoneticPr fontId="3" type="noConversion"/>
  </si>
  <si>
    <t>원</t>
    <phoneticPr fontId="3" type="noConversion"/>
  </si>
  <si>
    <t>사순절저금통(본당)</t>
    <phoneticPr fontId="3" type="noConversion"/>
  </si>
  <si>
    <t>회</t>
    <phoneticPr fontId="3" type="noConversion"/>
  </si>
  <si>
    <t>=</t>
    <phoneticPr fontId="3" type="noConversion"/>
  </si>
  <si>
    <t>교구2차헌금</t>
    <phoneticPr fontId="3" type="noConversion"/>
  </si>
  <si>
    <t xml:space="preserve">대림절 </t>
    <phoneticPr fontId="3" type="noConversion"/>
  </si>
  <si>
    <t>계</t>
    <phoneticPr fontId="3" type="noConversion"/>
  </si>
  <si>
    <t>대림절 저금통(본당)</t>
    <phoneticPr fontId="3" type="noConversion"/>
  </si>
  <si>
    <t>회</t>
    <phoneticPr fontId="3" type="noConversion"/>
  </si>
  <si>
    <t>=</t>
    <phoneticPr fontId="3" type="noConversion"/>
  </si>
  <si>
    <t>교구2차헌금</t>
    <phoneticPr fontId="3" type="noConversion"/>
  </si>
  <si>
    <t>기타교구전입금</t>
    <phoneticPr fontId="3" type="noConversion"/>
  </si>
  <si>
    <t>계</t>
    <phoneticPr fontId="3" type="noConversion"/>
  </si>
  <si>
    <t>원</t>
    <phoneticPr fontId="3" type="noConversion"/>
  </si>
  <si>
    <t xml:space="preserve"> 베들레헴어린이집지원(이주사목)</t>
    <phoneticPr fontId="3" type="noConversion"/>
  </si>
  <si>
    <t>월</t>
    <phoneticPr fontId="3" type="noConversion"/>
  </si>
  <si>
    <t>=</t>
    <phoneticPr fontId="3" type="noConversion"/>
  </si>
  <si>
    <t>신풍물건임대료 월1,300천원</t>
    <phoneticPr fontId="3" type="noConversion"/>
  </si>
  <si>
    <t xml:space="preserve"> 성가정노인복지관지원(명일동성당)</t>
    <phoneticPr fontId="3" type="noConversion"/>
  </si>
  <si>
    <t>회</t>
    <phoneticPr fontId="3" type="noConversion"/>
  </si>
  <si>
    <t xml:space="preserve"> 사회복지회 사제 급여 지원금</t>
    <phoneticPr fontId="3" type="noConversion"/>
  </si>
  <si>
    <t>이월금</t>
    <phoneticPr fontId="3" type="noConversion"/>
  </si>
  <si>
    <t>합계</t>
    <phoneticPr fontId="3" type="noConversion"/>
  </si>
  <si>
    <t>이월금</t>
    <phoneticPr fontId="3" type="noConversion"/>
  </si>
  <si>
    <t>비지정후원이월금</t>
    <phoneticPr fontId="3" type="noConversion"/>
  </si>
  <si>
    <t>회</t>
  </si>
  <si>
    <t>지정후원이월금</t>
    <phoneticPr fontId="3" type="noConversion"/>
  </si>
  <si>
    <t>자부담이월금</t>
    <phoneticPr fontId="3" type="noConversion"/>
  </si>
  <si>
    <t>자부담이월금</t>
    <phoneticPr fontId="3" type="noConversion"/>
  </si>
  <si>
    <t>잡수입</t>
    <phoneticPr fontId="3" type="noConversion"/>
  </si>
  <si>
    <t>합계</t>
    <phoneticPr fontId="3" type="noConversion"/>
  </si>
  <si>
    <t>원</t>
    <phoneticPr fontId="3" type="noConversion"/>
  </si>
  <si>
    <t>잡수입</t>
    <phoneticPr fontId="3" type="noConversion"/>
  </si>
  <si>
    <t>소계</t>
    <phoneticPr fontId="3" type="noConversion"/>
  </si>
  <si>
    <t>계</t>
    <phoneticPr fontId="3" type="noConversion"/>
  </si>
  <si>
    <t>예금이자수입</t>
    <phoneticPr fontId="3" type="noConversion"/>
  </si>
  <si>
    <t>예금이자수입</t>
    <phoneticPr fontId="3" type="noConversion"/>
  </si>
  <si>
    <t>원</t>
    <phoneticPr fontId="3" type="noConversion"/>
  </si>
  <si>
    <t>분기</t>
    <phoneticPr fontId="3" type="noConversion"/>
  </si>
  <si>
    <t>=</t>
    <phoneticPr fontId="3" type="noConversion"/>
  </si>
  <si>
    <t>법인세환급금</t>
    <phoneticPr fontId="3" type="noConversion"/>
  </si>
  <si>
    <t>2019년 법인세 환급</t>
    <phoneticPr fontId="3" type="noConversion"/>
  </si>
  <si>
    <t>기타잡수입</t>
    <phoneticPr fontId="3" type="noConversion"/>
  </si>
  <si>
    <t>원</t>
    <phoneticPr fontId="3" type="noConversion"/>
  </si>
  <si>
    <t>양초사업 대출금 상환 관련 수입</t>
    <phoneticPr fontId="3" type="noConversion"/>
  </si>
  <si>
    <t>회</t>
    <phoneticPr fontId="3" type="noConversion"/>
  </si>
  <si>
    <t>=</t>
    <phoneticPr fontId="3" type="noConversion"/>
  </si>
  <si>
    <t>장애인고용장려금</t>
    <phoneticPr fontId="3" type="noConversion"/>
  </si>
  <si>
    <t>기타잡수입</t>
    <phoneticPr fontId="3" type="noConversion"/>
  </si>
  <si>
    <t>원</t>
    <phoneticPr fontId="3" type="noConversion"/>
  </si>
  <si>
    <t>요셉의원 자동차 판매대금5,818,182</t>
    <phoneticPr fontId="3" type="noConversion"/>
  </si>
  <si>
    <t>화해의집임대계약해지 6,851,580(반납예정)</t>
    <phoneticPr fontId="3" type="noConversion"/>
  </si>
  <si>
    <t>우리들의공부방전세금이자 6,241,618(시설지원예정)</t>
    <phoneticPr fontId="3" type="noConversion"/>
  </si>
  <si>
    <t>2019년종부세교정사목부담분 1,121,805</t>
    <phoneticPr fontId="3" type="noConversion"/>
  </si>
  <si>
    <t xml:space="preserve">보조금 </t>
    <phoneticPr fontId="3" type="noConversion"/>
  </si>
  <si>
    <t>이월금(보조금)</t>
  </si>
  <si>
    <t xml:space="preserve">기본재산 </t>
    <phoneticPr fontId="3" type="noConversion"/>
  </si>
  <si>
    <t>이월금(기본재산)</t>
  </si>
  <si>
    <t>자부담</t>
    <phoneticPr fontId="3" type="noConversion"/>
  </si>
  <si>
    <t>이월금(자부담)</t>
  </si>
  <si>
    <t>이월금(지정후원)</t>
  </si>
  <si>
    <t>비지정후원금</t>
    <phoneticPr fontId="3" type="noConversion"/>
  </si>
  <si>
    <t>이월금(비지정후원)</t>
  </si>
  <si>
    <t>차년도이월금</t>
    <phoneticPr fontId="3" type="noConversion"/>
  </si>
  <si>
    <t>2019년 경동제약기탁금 잔액반환</t>
    <phoneticPr fontId="3" type="noConversion"/>
  </si>
  <si>
    <t>2019년한마음지원금 잔액반환</t>
    <phoneticPr fontId="3" type="noConversion"/>
  </si>
  <si>
    <t>반환금</t>
    <phoneticPr fontId="3" type="noConversion"/>
  </si>
  <si>
    <t>기타예비비</t>
    <phoneticPr fontId="3" type="noConversion"/>
  </si>
  <si>
    <t>지정후원예비비</t>
    <phoneticPr fontId="3" type="noConversion"/>
  </si>
  <si>
    <t>비지정후원 예비비</t>
    <phoneticPr fontId="3" type="noConversion"/>
  </si>
  <si>
    <t>예비비</t>
    <phoneticPr fontId="3" type="noConversion"/>
  </si>
  <si>
    <t>예비비
및 기타</t>
    <phoneticPr fontId="3" type="noConversion"/>
  </si>
  <si>
    <t>및 기타</t>
    <phoneticPr fontId="3" type="noConversion"/>
  </si>
  <si>
    <t>시설지정기탁</t>
    <phoneticPr fontId="3" type="noConversion"/>
  </si>
  <si>
    <t>시설전출금
(후원금)</t>
    <phoneticPr fontId="3" type="noConversion"/>
  </si>
  <si>
    <t>시설전출금</t>
    <phoneticPr fontId="3" type="noConversion"/>
  </si>
  <si>
    <t>강서푸드마켓</t>
    <phoneticPr fontId="3" type="noConversion"/>
  </si>
  <si>
    <t>전출금</t>
    <phoneticPr fontId="3" type="noConversion"/>
  </si>
  <si>
    <t>자동차판매대금(5,818,182)+법인세환급금(49,800,970)+지정후원300만원</t>
    <phoneticPr fontId="3" type="noConversion"/>
  </si>
  <si>
    <t>요셉의원</t>
    <phoneticPr fontId="3" type="noConversion"/>
  </si>
  <si>
    <t>희망의집</t>
    <phoneticPr fontId="3" type="noConversion"/>
  </si>
  <si>
    <t>신천동성당지원 6,000천원</t>
    <phoneticPr fontId="3" type="noConversion"/>
  </si>
  <si>
    <t>시설전출금+시설전출후원금</t>
    <phoneticPr fontId="3" type="noConversion"/>
  </si>
  <si>
    <t>우리집공동체</t>
    <phoneticPr fontId="3" type="noConversion"/>
  </si>
  <si>
    <t>행당동성당지원 4,500천원+종사자1인 증가+카이로스시계지원(월30만원 2020.3~2021.2)+코로나지원(바보)2,000천원+폭력피해여성지원1,000만원</t>
    <phoneticPr fontId="3" type="noConversion"/>
  </si>
  <si>
    <t>화해의집 쉼자리</t>
    <phoneticPr fontId="3" type="noConversion"/>
  </si>
  <si>
    <t>법인세환급금 342,870</t>
    <phoneticPr fontId="3" type="noConversion"/>
  </si>
  <si>
    <t>성가정입양원</t>
    <phoneticPr fontId="3" type="noConversion"/>
  </si>
  <si>
    <t>한부모자립지원금 400백만원</t>
    <phoneticPr fontId="3" type="noConversion"/>
  </si>
  <si>
    <t>마음자리</t>
    <phoneticPr fontId="3" type="noConversion"/>
  </si>
  <si>
    <t>화곡성모공동생활</t>
    <phoneticPr fontId="3" type="noConversion"/>
  </si>
  <si>
    <t>인준단체지원 3,200천원</t>
    <phoneticPr fontId="3" type="noConversion"/>
  </si>
  <si>
    <t>헬렌켈러주간보호</t>
    <phoneticPr fontId="3" type="noConversion"/>
  </si>
  <si>
    <t>헬렌켈러단기거주</t>
    <phoneticPr fontId="3" type="noConversion"/>
  </si>
  <si>
    <t>퇴사자합의금 특별 지원 200만원</t>
    <phoneticPr fontId="3" type="noConversion"/>
  </si>
  <si>
    <t>헬렌켈러공동생활2</t>
    <phoneticPr fontId="3" type="noConversion"/>
  </si>
  <si>
    <t>헬렌켈러공동생활</t>
    <phoneticPr fontId="3" type="noConversion"/>
  </si>
  <si>
    <t>햇빛자리</t>
    <phoneticPr fontId="3" type="noConversion"/>
  </si>
  <si>
    <t>한우리정보문화센터</t>
    <phoneticPr fontId="3" type="noConversion"/>
  </si>
  <si>
    <t>장애인고용장려금</t>
    <phoneticPr fontId="3" type="noConversion"/>
  </si>
  <si>
    <t>한우리보호작업장</t>
    <phoneticPr fontId="3" type="noConversion"/>
  </si>
  <si>
    <t>하늘자리공동생활</t>
    <phoneticPr fontId="3" type="noConversion"/>
  </si>
  <si>
    <t>중구장애인복지관</t>
    <phoneticPr fontId="3" type="noConversion"/>
  </si>
  <si>
    <t>연희네공동생활</t>
    <phoneticPr fontId="3" type="noConversion"/>
  </si>
  <si>
    <t>신망애의집</t>
    <phoneticPr fontId="3" type="noConversion"/>
  </si>
  <si>
    <t>인준단체지원 2,160천원</t>
    <phoneticPr fontId="3" type="noConversion"/>
  </si>
  <si>
    <t>신망애공동생활</t>
    <phoneticPr fontId="3" type="noConversion"/>
  </si>
  <si>
    <t>소라네공동생활</t>
    <phoneticPr fontId="3" type="noConversion"/>
  </si>
  <si>
    <t>장애인고용장려금 37,599,740원+코로나지원(바보)500천원</t>
    <phoneticPr fontId="3" type="noConversion"/>
  </si>
  <si>
    <t>시설전출금+장애인고용장려금+시설전출후원금</t>
    <phoneticPr fontId="3" type="noConversion"/>
  </si>
  <si>
    <t>성지보호작업장</t>
    <phoneticPr fontId="3" type="noConversion"/>
  </si>
  <si>
    <t>성빈센트환경마을</t>
    <phoneticPr fontId="3" type="noConversion"/>
  </si>
  <si>
    <t>서리풀주간보호</t>
    <phoneticPr fontId="3" type="noConversion"/>
  </si>
  <si>
    <t>서로함께(청담)</t>
    <phoneticPr fontId="3" type="noConversion"/>
  </si>
  <si>
    <t>장애인고용장려금 1,848,410원</t>
    <phoneticPr fontId="3" type="noConversion"/>
  </si>
  <si>
    <t>서로함께(신림)</t>
    <phoneticPr fontId="3" type="noConversion"/>
  </si>
  <si>
    <t>사랑손주간보호</t>
    <phoneticPr fontId="3" type="noConversion"/>
  </si>
  <si>
    <t>장애인고용장려금21,924,680원+월세보전1,500천원(1분기)+복리후생 1,500천원+인준단체지원 5,000천원</t>
    <phoneticPr fontId="3" type="noConversion"/>
  </si>
  <si>
    <t>사랑손직업적응훈련시설</t>
    <phoneticPr fontId="3" type="noConversion"/>
  </si>
  <si>
    <t>법인세환급금 337,640</t>
    <phoneticPr fontId="3" type="noConversion"/>
  </si>
  <si>
    <t>비둘기주간보호</t>
    <phoneticPr fontId="3" type="noConversion"/>
  </si>
  <si>
    <t>장애인고용장려금21,020,420원+김태희지정후원200천원</t>
    <phoneticPr fontId="3" type="noConversion"/>
  </si>
  <si>
    <t>시설전출금+장애인고용장려금</t>
    <phoneticPr fontId="3" type="noConversion"/>
  </si>
  <si>
    <t>비둘기직업적응훈련시설</t>
    <phoneticPr fontId="3" type="noConversion"/>
  </si>
  <si>
    <t>보금자리공동생활</t>
    <phoneticPr fontId="3" type="noConversion"/>
  </si>
  <si>
    <t>바오로교실주간보호</t>
    <phoneticPr fontId="3" type="noConversion"/>
  </si>
  <si>
    <t>장애인장려금 20,232,260원,인준단체지원 400백만원</t>
    <phoneticPr fontId="3" type="noConversion"/>
  </si>
  <si>
    <t>바오로교실작업장</t>
    <phoneticPr fontId="3" type="noConversion"/>
  </si>
  <si>
    <t>마로니에공동생활</t>
    <phoneticPr fontId="3" type="noConversion"/>
  </si>
  <si>
    <t>루치아공동생활</t>
    <phoneticPr fontId="3" type="noConversion"/>
  </si>
  <si>
    <t>시설전출금</t>
  </si>
  <si>
    <t>로사리아공동생활</t>
    <phoneticPr fontId="3" type="noConversion"/>
  </si>
  <si>
    <t>디딤자리</t>
    <phoneticPr fontId="3" type="noConversion"/>
  </si>
  <si>
    <t>두레네공동생활</t>
    <phoneticPr fontId="3" type="noConversion"/>
  </si>
  <si>
    <t>다향공동생활</t>
    <phoneticPr fontId="3" type="noConversion"/>
  </si>
  <si>
    <t>다사랑공동생활</t>
    <phoneticPr fontId="3" type="noConversion"/>
  </si>
  <si>
    <t>너울자리공동생활</t>
    <phoneticPr fontId="3" type="noConversion"/>
  </si>
  <si>
    <t>장애인고용장려금20,069,320원+인준단체지원5,000천원</t>
    <phoneticPr fontId="3" type="noConversion"/>
  </si>
  <si>
    <t>나자로보호작업장</t>
    <phoneticPr fontId="3" type="noConversion"/>
  </si>
  <si>
    <t>꿈자람터장애인주간</t>
    <phoneticPr fontId="3" type="noConversion"/>
  </si>
  <si>
    <t>꿈손단기보호시설</t>
    <phoneticPr fontId="3" type="noConversion"/>
  </si>
  <si>
    <t>장애인고용장려금62,954,310원</t>
    <phoneticPr fontId="3" type="noConversion"/>
  </si>
  <si>
    <t>x</t>
    <phoneticPr fontId="3" type="noConversion"/>
  </si>
  <si>
    <t>강서직업재활센터</t>
    <phoneticPr fontId="3" type="noConversion"/>
  </si>
  <si>
    <t>바보의나눔 개인지정기탁(이남숙) 5백만원+개인후원(한승준,이민정)1,300천원+코로나19지원(바보)2,500천원</t>
    <phoneticPr fontId="3" type="noConversion"/>
  </si>
  <si>
    <t>우리들의공부방</t>
    <phoneticPr fontId="3" type="noConversion"/>
  </si>
  <si>
    <r>
      <t>바보의나눔 개인지정기탁(이남숙) 5백만원+</t>
    </r>
    <r>
      <rPr>
        <sz val="10"/>
        <color indexed="10"/>
        <rFont val="맑은 고딕"/>
        <family val="3"/>
        <charset val="129"/>
      </rPr>
      <t>카이로스시계지원(월30만원;2020.3~2021.2)</t>
    </r>
    <phoneticPr fontId="3" type="noConversion"/>
  </si>
  <si>
    <t>샛별지역아동센터</t>
    <phoneticPr fontId="3" type="noConversion"/>
  </si>
  <si>
    <t>해뜨는집</t>
    <phoneticPr fontId="3" type="noConversion"/>
  </si>
  <si>
    <t>해뜨락어린이집</t>
    <phoneticPr fontId="3" type="noConversion"/>
  </si>
  <si>
    <t>해든어린이집</t>
    <phoneticPr fontId="3" type="noConversion"/>
  </si>
  <si>
    <t>해그린어린이집</t>
    <phoneticPr fontId="3" type="noConversion"/>
  </si>
  <si>
    <t>한빛어린이집</t>
    <phoneticPr fontId="3" type="noConversion"/>
  </si>
  <si>
    <t>프란치스코어린이집</t>
    <phoneticPr fontId="3" type="noConversion"/>
  </si>
  <si>
    <t>은도어린이집</t>
    <phoneticPr fontId="3" type="noConversion"/>
  </si>
  <si>
    <t>원당어린이집</t>
    <phoneticPr fontId="3" type="noConversion"/>
  </si>
  <si>
    <t>예다움보듬이나눔이어린이집</t>
    <phoneticPr fontId="3" type="noConversion"/>
  </si>
  <si>
    <t>연화어린이집</t>
    <phoneticPr fontId="3" type="noConversion"/>
  </si>
  <si>
    <t>쌍문2동어린이집</t>
    <phoneticPr fontId="3" type="noConversion"/>
  </si>
  <si>
    <t>인준단체지원 4,400천원</t>
    <phoneticPr fontId="3" type="noConversion"/>
  </si>
  <si>
    <t>송화어린이집</t>
    <phoneticPr fontId="3" type="noConversion"/>
  </si>
  <si>
    <t>성모(등촌)어린이집</t>
    <phoneticPr fontId="3" type="noConversion"/>
  </si>
  <si>
    <t>인준단체지원 5,000천원</t>
    <phoneticPr fontId="3" type="noConversion"/>
  </si>
  <si>
    <t>서초3단지어린이집</t>
    <phoneticPr fontId="3" type="noConversion"/>
  </si>
  <si>
    <t>상일어린이집</t>
    <phoneticPr fontId="3" type="noConversion"/>
  </si>
  <si>
    <t>보미나어린이집</t>
    <phoneticPr fontId="3" type="noConversion"/>
  </si>
  <si>
    <t>코로나지원(바보)4,000천원</t>
    <phoneticPr fontId="3" type="noConversion"/>
  </si>
  <si>
    <t>베들레헴어린이집</t>
    <phoneticPr fontId="3" type="noConversion"/>
  </si>
  <si>
    <t>인준단체지원 4,030천원</t>
    <phoneticPr fontId="3" type="noConversion"/>
  </si>
  <si>
    <t>방배어린이집</t>
    <phoneticPr fontId="3" type="noConversion"/>
  </si>
  <si>
    <t>목동어린이집</t>
    <phoneticPr fontId="3" type="noConversion"/>
  </si>
  <si>
    <t>마천어린이집</t>
    <phoneticPr fontId="3" type="noConversion"/>
  </si>
  <si>
    <t>동화나라어린이집</t>
    <phoneticPr fontId="3" type="noConversion"/>
  </si>
  <si>
    <t>도곡어린이집</t>
    <phoneticPr fontId="3" type="noConversion"/>
  </si>
  <si>
    <t>수탁종료(2.29)</t>
    <phoneticPr fontId="3" type="noConversion"/>
  </si>
  <si>
    <t>다산어린이집</t>
    <phoneticPr fontId="3" type="noConversion"/>
  </si>
  <si>
    <t>구로구육아종합지원센터</t>
    <phoneticPr fontId="3" type="noConversion"/>
  </si>
  <si>
    <t>화곡본동성당데이</t>
    <phoneticPr fontId="3" type="noConversion"/>
  </si>
  <si>
    <t>혜화동데이케어</t>
    <phoneticPr fontId="3" type="noConversion"/>
  </si>
  <si>
    <t>행운동성당데이</t>
    <phoneticPr fontId="3" type="noConversion"/>
  </si>
  <si>
    <t>천호동성당데이</t>
    <phoneticPr fontId="3" type="noConversion"/>
  </si>
  <si>
    <t>원</t>
    <phoneticPr fontId="3" type="noConversion"/>
  </si>
  <si>
    <t>=</t>
    <phoneticPr fontId="3" type="noConversion"/>
  </si>
  <si>
    <t>회</t>
    <phoneticPr fontId="3" type="noConversion"/>
  </si>
  <si>
    <t>시설전출금</t>
    <phoneticPr fontId="3" type="noConversion"/>
  </si>
  <si>
    <t>왕십리성당데이</t>
    <phoneticPr fontId="3" type="noConversion"/>
  </si>
  <si>
    <t>신림성모성당데이</t>
    <phoneticPr fontId="3" type="noConversion"/>
  </si>
  <si>
    <t>신당동성당데이</t>
    <phoneticPr fontId="3" type="noConversion"/>
  </si>
  <si>
    <t>시흥4동성당데이</t>
    <phoneticPr fontId="3" type="noConversion"/>
  </si>
  <si>
    <t>상계동성당데이</t>
    <phoneticPr fontId="3" type="noConversion"/>
  </si>
  <si>
    <t>금호동성당데이</t>
    <phoneticPr fontId="3" type="noConversion"/>
  </si>
  <si>
    <t>구파발성당데이</t>
    <phoneticPr fontId="3" type="noConversion"/>
  </si>
  <si>
    <t>고척동성당데이</t>
    <phoneticPr fontId="3" type="noConversion"/>
  </si>
  <si>
    <t>인준단체지원 4,600천원</t>
    <phoneticPr fontId="3" type="noConversion"/>
  </si>
  <si>
    <t>갈현동성당데이</t>
    <phoneticPr fontId="3" type="noConversion"/>
  </si>
  <si>
    <t>고덕양로원</t>
    <phoneticPr fontId="3" type="noConversion"/>
  </si>
  <si>
    <t>양천데이케어센터</t>
    <phoneticPr fontId="3" type="noConversion"/>
  </si>
  <si>
    <t>양천어르신요양센터</t>
    <phoneticPr fontId="3" type="noConversion"/>
  </si>
  <si>
    <t>강일성모노인요양</t>
    <phoneticPr fontId="3" type="noConversion"/>
  </si>
  <si>
    <t>코로나지원(플레이노)1,500천원</t>
    <phoneticPr fontId="3" type="noConversion"/>
  </si>
  <si>
    <t>성동노인복지관</t>
    <phoneticPr fontId="3" type="noConversion"/>
  </si>
  <si>
    <t>본회후원금5천만원+신천동성당 4백만원+코로나지원(플레이노)2,000천원</t>
    <phoneticPr fontId="3" type="noConversion"/>
  </si>
  <si>
    <t>성가정노인복지관</t>
    <phoneticPr fontId="3" type="noConversion"/>
  </si>
  <si>
    <t xml:space="preserve">동작노인복지관 </t>
    <phoneticPr fontId="3" type="noConversion"/>
  </si>
  <si>
    <t>금천노인복지관</t>
    <phoneticPr fontId="3" type="noConversion"/>
  </si>
  <si>
    <t>선교200장학금3,000천원</t>
    <phoneticPr fontId="3" type="noConversion"/>
  </si>
  <si>
    <t>한빛종합복지관</t>
    <phoneticPr fontId="3" type="noConversion"/>
  </si>
  <si>
    <t>중곡종합복지관</t>
    <phoneticPr fontId="3" type="noConversion"/>
  </si>
  <si>
    <t>코로나지원(바보)500천원</t>
    <phoneticPr fontId="3" type="noConversion"/>
  </si>
  <si>
    <t>유락종합복지관</t>
    <phoneticPr fontId="3" type="noConversion"/>
  </si>
  <si>
    <t>코로나지원(바보)3,750천원</t>
    <phoneticPr fontId="3" type="noConversion"/>
  </si>
  <si>
    <t>신당종합복지관</t>
    <phoneticPr fontId="3" type="noConversion"/>
  </si>
  <si>
    <t>상계종합복지관</t>
    <phoneticPr fontId="3" type="noConversion"/>
  </si>
  <si>
    <t>선교200장학금 2,000천원</t>
    <phoneticPr fontId="3" type="noConversion"/>
  </si>
  <si>
    <t>등촌7종합복지관</t>
    <phoneticPr fontId="3" type="noConversion"/>
  </si>
  <si>
    <t>코로나지원(바보)2,500천원</t>
    <phoneticPr fontId="3" type="noConversion"/>
  </si>
  <si>
    <t>동작종합복지관</t>
    <phoneticPr fontId="3" type="noConversion"/>
  </si>
  <si>
    <t>양초사업 대출 이자 등</t>
    <phoneticPr fontId="3" type="noConversion"/>
  </si>
  <si>
    <t xml:space="preserve"> 이자지급금</t>
    <phoneticPr fontId="3" type="noConversion"/>
  </si>
  <si>
    <t>양초사업 대출 원금 상환</t>
    <phoneticPr fontId="3" type="noConversion"/>
  </si>
  <si>
    <t>원금상환금</t>
    <phoneticPr fontId="3" type="noConversion"/>
  </si>
  <si>
    <t>부채상환금</t>
    <phoneticPr fontId="3" type="noConversion"/>
  </si>
  <si>
    <t>상환금</t>
    <phoneticPr fontId="3" type="noConversion"/>
  </si>
  <si>
    <t>4/8현재:다산어린이집 11,510천원+푸른보호작업장 61,710원</t>
    <phoneticPr fontId="3" type="noConversion"/>
  </si>
  <si>
    <t>시설</t>
    <phoneticPr fontId="3" type="noConversion"/>
  </si>
  <si>
    <t>前수탁시설사후처리비</t>
    <phoneticPr fontId="3" type="noConversion"/>
  </si>
  <si>
    <t>법인세환급 (바오로선교회)</t>
    <phoneticPr fontId="3" type="noConversion"/>
  </si>
  <si>
    <t>기타 소송경비 등</t>
    <phoneticPr fontId="3" type="noConversion"/>
  </si>
  <si>
    <t>잡지출</t>
    <phoneticPr fontId="3" type="noConversion"/>
  </si>
  <si>
    <t>긴급재난 직접지원비</t>
    <phoneticPr fontId="3" type="noConversion"/>
  </si>
  <si>
    <t>긴급재난지원사업비(노숙인지원)</t>
    <phoneticPr fontId="3" type="noConversion"/>
  </si>
  <si>
    <t>재해복구비</t>
    <phoneticPr fontId="3" type="noConversion"/>
  </si>
  <si>
    <r>
      <rPr>
        <b/>
        <sz val="10"/>
        <color indexed="10"/>
        <rFont val="맑은 고딕"/>
        <family val="3"/>
        <charset val="129"/>
      </rPr>
      <t>&lt;항목명 변경&gt;</t>
    </r>
    <r>
      <rPr>
        <sz val="10"/>
        <color indexed="10"/>
        <rFont val="맑은 고딕"/>
        <family val="3"/>
        <charset val="129"/>
      </rPr>
      <t xml:space="preserve"> 재해복구비→재난재해사업비</t>
    </r>
    <phoneticPr fontId="3" type="noConversion"/>
  </si>
  <si>
    <r>
      <rPr>
        <sz val="11"/>
        <color indexed="10"/>
        <rFont val="맑은 고딕"/>
        <family val="3"/>
        <charset val="129"/>
      </rPr>
      <t>재난재해</t>
    </r>
    <r>
      <rPr>
        <sz val="11"/>
        <rFont val="맑은 고딕"/>
        <family val="3"/>
        <charset val="129"/>
      </rPr>
      <t xml:space="preserve">
사업비</t>
    </r>
    <phoneticPr fontId="3" type="noConversion"/>
  </si>
  <si>
    <t>사업비</t>
    <phoneticPr fontId="3" type="noConversion"/>
  </si>
  <si>
    <t>재난재해</t>
    <phoneticPr fontId="3" type="noConversion"/>
  </si>
  <si>
    <t>신규후원자관리</t>
    <phoneticPr fontId="3" type="noConversion"/>
  </si>
  <si>
    <t>고액후원자관리</t>
    <phoneticPr fontId="3" type="noConversion"/>
  </si>
  <si>
    <t>후원자통합관리</t>
    <phoneticPr fontId="3" type="noConversion"/>
  </si>
  <si>
    <t>후원자관리</t>
    <phoneticPr fontId="3" type="noConversion"/>
  </si>
  <si>
    <t>모금자문위원회</t>
    <phoneticPr fontId="3" type="noConversion"/>
  </si>
  <si>
    <t>기타관리비(신청서 제작 등)</t>
    <phoneticPr fontId="3" type="noConversion"/>
  </si>
  <si>
    <t>후원관리프로그램</t>
    <phoneticPr fontId="3" type="noConversion"/>
  </si>
  <si>
    <t>CMS관리비</t>
    <phoneticPr fontId="3" type="noConversion"/>
  </si>
  <si>
    <t>지로모금사업비</t>
    <phoneticPr fontId="3" type="noConversion"/>
  </si>
  <si>
    <t>사업관리</t>
    <phoneticPr fontId="3" type="noConversion"/>
  </si>
  <si>
    <t>모금관리</t>
    <phoneticPr fontId="3" type="noConversion"/>
  </si>
  <si>
    <t>물품탁송료 추가</t>
    <phoneticPr fontId="3" type="noConversion"/>
  </si>
  <si>
    <t>물품후원탁송료</t>
    <phoneticPr fontId="3" type="noConversion"/>
  </si>
  <si>
    <t>영역별 테마모금사업비</t>
    <phoneticPr fontId="3" type="noConversion"/>
  </si>
  <si>
    <t>코로나로 혼배미사 감소</t>
    <phoneticPr fontId="3" type="noConversion"/>
  </si>
  <si>
    <t>혼배기부사업비</t>
    <phoneticPr fontId="3" type="noConversion"/>
  </si>
  <si>
    <t>코로나로 후원금 감소</t>
    <phoneticPr fontId="3" type="noConversion"/>
  </si>
  <si>
    <t>한끼100원나누기 사업비</t>
    <phoneticPr fontId="3" type="noConversion"/>
  </si>
  <si>
    <t>지역사회모금사업</t>
    <phoneticPr fontId="3" type="noConversion"/>
  </si>
  <si>
    <t>본당방문모금사업비</t>
    <phoneticPr fontId="3" type="noConversion"/>
  </si>
  <si>
    <t>대림절모금사업비</t>
    <phoneticPr fontId="3" type="noConversion"/>
  </si>
  <si>
    <t>주보간지 진행하지 않음</t>
    <phoneticPr fontId="3" type="noConversion"/>
  </si>
  <si>
    <t>사순절모금사업비</t>
    <phoneticPr fontId="3" type="noConversion"/>
  </si>
  <si>
    <t>본당모금사업</t>
    <phoneticPr fontId="3" type="noConversion"/>
  </si>
  <si>
    <t>모금사업</t>
    <phoneticPr fontId="3" type="noConversion"/>
  </si>
  <si>
    <t>홍보물 제작</t>
    <phoneticPr fontId="3" type="noConversion"/>
  </si>
  <si>
    <t>연차보고서 발간</t>
    <phoneticPr fontId="3" type="noConversion"/>
  </si>
  <si>
    <t>출판사업</t>
    <phoneticPr fontId="3" type="noConversion"/>
  </si>
  <si>
    <t>언론홍보(서울주보 등)</t>
    <phoneticPr fontId="3" type="noConversion"/>
  </si>
  <si>
    <t>홍보대사관리</t>
    <phoneticPr fontId="3" type="noConversion"/>
  </si>
  <si>
    <t>홍보동영상</t>
    <phoneticPr fontId="3" type="noConversion"/>
  </si>
  <si>
    <t>망고보드 1년 사용권 구입</t>
    <phoneticPr fontId="3" type="noConversion"/>
  </si>
  <si>
    <t>온라인 홍보컨텐츠 구입</t>
    <phoneticPr fontId="3" type="noConversion"/>
  </si>
  <si>
    <t>후원물품 배분기능 추가 개발</t>
    <phoneticPr fontId="3" type="noConversion"/>
  </si>
  <si>
    <t>홈페이지 관리</t>
    <phoneticPr fontId="3" type="noConversion"/>
  </si>
  <si>
    <t>홍보사업</t>
    <phoneticPr fontId="3" type="noConversion"/>
  </si>
  <si>
    <t>홍보출판</t>
    <phoneticPr fontId="3" type="noConversion"/>
  </si>
  <si>
    <t>MOU 실무협의회</t>
    <phoneticPr fontId="3" type="noConversion"/>
  </si>
  <si>
    <t>종교계자원봉사협의회</t>
    <phoneticPr fontId="3" type="noConversion"/>
  </si>
  <si>
    <t>한국자원봉사협의회</t>
    <phoneticPr fontId="3" type="noConversion"/>
  </si>
  <si>
    <t>생명대행진</t>
    <phoneticPr fontId="3" type="noConversion"/>
  </si>
  <si>
    <t>사회사목국 연계</t>
    <phoneticPr fontId="3" type="noConversion"/>
  </si>
  <si>
    <t>한국종교계사회복지협의회</t>
    <phoneticPr fontId="3" type="noConversion"/>
  </si>
  <si>
    <t>교육분과, 행정분과 주교회의 지원금 산입</t>
    <phoneticPr fontId="3" type="noConversion"/>
  </si>
  <si>
    <t>한국카리타스</t>
    <phoneticPr fontId="3" type="noConversion"/>
  </si>
  <si>
    <t>모두 자부담</t>
    <phoneticPr fontId="3" type="noConversion"/>
  </si>
  <si>
    <t>대외협력사업</t>
    <phoneticPr fontId="3" type="noConversion"/>
  </si>
  <si>
    <t>대외협력
사업</t>
    <phoneticPr fontId="3" type="noConversion"/>
  </si>
  <si>
    <t>사업계획서, 보고서 발간</t>
    <phoneticPr fontId="3" type="noConversion"/>
  </si>
  <si>
    <t>사업평가회</t>
    <phoneticPr fontId="3" type="noConversion"/>
  </si>
  <si>
    <t>사업계획 및 평가</t>
    <phoneticPr fontId="3" type="noConversion"/>
  </si>
  <si>
    <t>식</t>
    <phoneticPr fontId="3" type="noConversion"/>
  </si>
  <si>
    <t>기획사업</t>
    <phoneticPr fontId="3" type="noConversion"/>
  </si>
  <si>
    <t>연구조사사업</t>
    <phoneticPr fontId="3" type="noConversion"/>
  </si>
  <si>
    <t>연구기획사업</t>
    <phoneticPr fontId="3" type="noConversion"/>
  </si>
  <si>
    <t>연구사업</t>
    <phoneticPr fontId="3" type="noConversion"/>
  </si>
  <si>
    <t>교육자문위원회</t>
    <phoneticPr fontId="3" type="noConversion"/>
  </si>
  <si>
    <t>시설장연수</t>
    <phoneticPr fontId="3" type="noConversion"/>
  </si>
  <si>
    <t>자기개발과정</t>
    <phoneticPr fontId="3" type="noConversion"/>
  </si>
  <si>
    <t>정체성3단계</t>
    <phoneticPr fontId="3" type="noConversion"/>
  </si>
  <si>
    <t>정체성2단계</t>
    <phoneticPr fontId="3" type="noConversion"/>
  </si>
  <si>
    <t>정체성1단계</t>
    <phoneticPr fontId="3" type="noConversion"/>
  </si>
  <si>
    <t>종사자
교육비</t>
    <phoneticPr fontId="3" type="noConversion"/>
  </si>
  <si>
    <t>교육사업</t>
    <phoneticPr fontId="3" type="noConversion"/>
  </si>
  <si>
    <t xml:space="preserve"> - 지역아동센터종사자처우개선</t>
    <phoneticPr fontId="3" type="noConversion"/>
  </si>
  <si>
    <t xml:space="preserve"> - 장애인인권교육</t>
    <phoneticPr fontId="3" type="noConversion"/>
  </si>
  <si>
    <t xml:space="preserve"> - 정책제안</t>
    <phoneticPr fontId="3" type="noConversion"/>
  </si>
  <si>
    <t>한마음</t>
    <phoneticPr fontId="3" type="noConversion"/>
  </si>
  <si>
    <t>협의회특화사업</t>
    <phoneticPr fontId="3" type="noConversion"/>
  </si>
  <si>
    <t xml:space="preserve">  2.종사자 연수</t>
    <phoneticPr fontId="3" type="noConversion"/>
  </si>
  <si>
    <t xml:space="preserve">  1.종사자 교육</t>
    <phoneticPr fontId="3" type="noConversion"/>
  </si>
  <si>
    <t>- 장애인복지시설협의회</t>
    <phoneticPr fontId="3" type="noConversion"/>
  </si>
  <si>
    <t>단체</t>
    <phoneticPr fontId="3" type="noConversion"/>
  </si>
  <si>
    <t xml:space="preserve">  1. 성지순례</t>
    <phoneticPr fontId="3" type="noConversion"/>
  </si>
  <si>
    <t>- 장애인복지협의회</t>
    <phoneticPr fontId="3" type="noConversion"/>
  </si>
  <si>
    <t xml:space="preserve">  2.전체직원연수</t>
    <phoneticPr fontId="3" type="noConversion"/>
  </si>
  <si>
    <t xml:space="preserve">  1.중간관리자연수</t>
    <phoneticPr fontId="3" type="noConversion"/>
  </si>
  <si>
    <t>- 종합사회복지관협의회</t>
    <phoneticPr fontId="3" type="noConversion"/>
  </si>
  <si>
    <t xml:space="preserve">  3.동절기야간순회</t>
    <phoneticPr fontId="3" type="noConversion"/>
  </si>
  <si>
    <t>지원사업</t>
    <phoneticPr fontId="3" type="noConversion"/>
  </si>
  <si>
    <t xml:space="preserve">  2.시설장연수</t>
    <phoneticPr fontId="3" type="noConversion"/>
  </si>
  <si>
    <t>분야별</t>
    <phoneticPr fontId="3" type="noConversion"/>
  </si>
  <si>
    <t xml:space="preserve">  1.야외행사</t>
    <phoneticPr fontId="3" type="noConversion"/>
  </si>
  <si>
    <t>`</t>
    <phoneticPr fontId="3" type="noConversion"/>
  </si>
  <si>
    <t>- 노숙인복지협의회</t>
    <phoneticPr fontId="3" type="noConversion"/>
  </si>
  <si>
    <t xml:space="preserve">  1.실무자교육</t>
    <phoneticPr fontId="3" type="noConversion"/>
  </si>
  <si>
    <t>- 여성복지협의회</t>
    <phoneticPr fontId="3" type="noConversion"/>
  </si>
  <si>
    <t xml:space="preserve">  1.연합행사 </t>
    <phoneticPr fontId="3" type="noConversion"/>
  </si>
  <si>
    <t>- 지역아동센터공부방</t>
    <phoneticPr fontId="3" type="noConversion"/>
  </si>
  <si>
    <t>- 아동.청소년그룹홈</t>
    <phoneticPr fontId="3" type="noConversion"/>
  </si>
  <si>
    <t xml:space="preserve">  2.중간관리자연수 </t>
    <phoneticPr fontId="3" type="noConversion"/>
  </si>
  <si>
    <t xml:space="preserve">  1.어린이잔치</t>
    <phoneticPr fontId="3" type="noConversion"/>
  </si>
  <si>
    <t>- 어린이집 협의회</t>
    <phoneticPr fontId="3" type="noConversion"/>
  </si>
  <si>
    <t xml:space="preserve">  2. 근조기운영</t>
    <phoneticPr fontId="3" type="noConversion"/>
  </si>
  <si>
    <t xml:space="preserve">  1. 연수및 카리타스한마당</t>
    <phoneticPr fontId="3" type="noConversion"/>
  </si>
  <si>
    <t>분야별대표협의회</t>
    <phoneticPr fontId="3" type="noConversion"/>
  </si>
  <si>
    <t xml:space="preserve">협의회
지원사업 </t>
    <phoneticPr fontId="3" type="noConversion"/>
  </si>
  <si>
    <t>소  계</t>
    <phoneticPr fontId="3" type="noConversion"/>
  </si>
  <si>
    <t>성모자선회, 신천동 등</t>
    <phoneticPr fontId="3" type="noConversion"/>
  </si>
  <si>
    <t>지정기탁지원사업</t>
    <phoneticPr fontId="3" type="noConversion"/>
  </si>
  <si>
    <r>
      <t xml:space="preserve">한마음: </t>
    </r>
    <r>
      <rPr>
        <sz val="9"/>
        <rFont val="맑은 고딕"/>
        <family val="3"/>
        <charset val="129"/>
      </rPr>
      <t>직영수탁은 시설전출금으로 이동 37,390천원</t>
    </r>
    <phoneticPr fontId="3" type="noConversion"/>
  </si>
  <si>
    <t>등록단체지원금</t>
    <phoneticPr fontId="3" type="noConversion"/>
  </si>
  <si>
    <t>바보의나눔</t>
    <phoneticPr fontId="3" type="noConversion"/>
  </si>
  <si>
    <t>돌코리아 지정기탁사업</t>
    <phoneticPr fontId="3" type="noConversion"/>
  </si>
  <si>
    <t>경동제약 지정기탁사업</t>
    <phoneticPr fontId="3" type="noConversion"/>
  </si>
  <si>
    <t>공모지원사업 운영비</t>
    <phoneticPr fontId="3" type="noConversion"/>
  </si>
  <si>
    <t>공모지원사업</t>
    <phoneticPr fontId="3" type="noConversion"/>
  </si>
  <si>
    <t>곳</t>
    <phoneticPr fontId="3" type="noConversion"/>
  </si>
  <si>
    <t>등록단체 방문 및 축하금</t>
    <phoneticPr fontId="3" type="noConversion"/>
  </si>
  <si>
    <t>등록단체 지도점검</t>
    <phoneticPr fontId="3" type="noConversion"/>
  </si>
  <si>
    <t>등록단체관리</t>
    <phoneticPr fontId="3" type="noConversion"/>
  </si>
  <si>
    <t>직영수탁시설방문 및 축하금</t>
    <phoneticPr fontId="3" type="noConversion"/>
  </si>
  <si>
    <t>고충처리위원회</t>
    <phoneticPr fontId="3" type="noConversion"/>
  </si>
  <si>
    <t xml:space="preserve"> - 특별업무점검비</t>
    <phoneticPr fontId="3" type="noConversion"/>
  </si>
  <si>
    <t xml:space="preserve"> - 평가비</t>
    <phoneticPr fontId="3" type="noConversion"/>
  </si>
  <si>
    <t xml:space="preserve"> - 점검단교육비</t>
    <phoneticPr fontId="3" type="noConversion"/>
  </si>
  <si>
    <t>인준단체</t>
    <phoneticPr fontId="3" type="noConversion"/>
  </si>
  <si>
    <t xml:space="preserve"> - 업무점검교통비</t>
    <phoneticPr fontId="3" type="noConversion"/>
  </si>
  <si>
    <t>부</t>
    <phoneticPr fontId="3" type="noConversion"/>
  </si>
  <si>
    <t xml:space="preserve"> - 메뉴얼제작비</t>
    <phoneticPr fontId="3" type="noConversion"/>
  </si>
  <si>
    <t xml:space="preserve"> - 실무자회의비외</t>
    <phoneticPr fontId="3" type="noConversion"/>
  </si>
  <si>
    <t>정기업무점검</t>
    <phoneticPr fontId="3" type="noConversion"/>
  </si>
  <si>
    <t xml:space="preserve">
직영수탁시설관리
</t>
    <phoneticPr fontId="3" type="noConversion"/>
  </si>
  <si>
    <t>옥수동아파트 2019년 임대수입 26,419,354</t>
    <phoneticPr fontId="3" type="noConversion"/>
  </si>
  <si>
    <t>교정사목지원</t>
    <phoneticPr fontId="3" type="noConversion"/>
  </si>
  <si>
    <t>탈북민창업지원사업(서민금융진흥원)</t>
    <phoneticPr fontId="3" type="noConversion"/>
  </si>
  <si>
    <t>카사지센 사업비 지원(자부담)</t>
    <phoneticPr fontId="3" type="noConversion"/>
  </si>
  <si>
    <t>사회적기업진흥원 사업</t>
    <phoneticPr fontId="3" type="noConversion"/>
  </si>
  <si>
    <t>특별지원사업</t>
    <phoneticPr fontId="3" type="noConversion"/>
  </si>
  <si>
    <t>사례관리모형개발비</t>
    <phoneticPr fontId="3" type="noConversion"/>
  </si>
  <si>
    <t>CS노인통합
사례관리</t>
    <phoneticPr fontId="3" type="noConversion"/>
  </si>
  <si>
    <t>긴급지원</t>
    <phoneticPr fontId="3" type="noConversion"/>
  </si>
  <si>
    <t>재가특별지원</t>
    <phoneticPr fontId="3" type="noConversion"/>
  </si>
  <si>
    <t xml:space="preserve"> - 간담회 진행비</t>
    <phoneticPr fontId="3" type="noConversion"/>
  </si>
  <si>
    <t>장애인 부모 간담회</t>
    <phoneticPr fontId="3" type="noConversion"/>
  </si>
  <si>
    <t xml:space="preserve"> - 기타 진행비</t>
    <phoneticPr fontId="3" type="noConversion"/>
  </si>
  <si>
    <t xml:space="preserve"> - 영역별 행사비</t>
    <phoneticPr fontId="3" type="noConversion"/>
  </si>
  <si>
    <t xml:space="preserve"> - TFT회의 및 평가회비</t>
    <phoneticPr fontId="3" type="noConversion"/>
  </si>
  <si>
    <t>개</t>
    <phoneticPr fontId="3" type="noConversion"/>
  </si>
  <si>
    <t xml:space="preserve"> - 간식비</t>
    <phoneticPr fontId="3" type="noConversion"/>
  </si>
  <si>
    <t xml:space="preserve"> - 시상식 포상금</t>
    <phoneticPr fontId="3" type="noConversion"/>
  </si>
  <si>
    <t xml:space="preserve"> - 홍보비</t>
    <phoneticPr fontId="3" type="noConversion"/>
  </si>
  <si>
    <t>장애인 주일 미사 및 행사</t>
    <phoneticPr fontId="3" type="noConversion"/>
  </si>
  <si>
    <t xml:space="preserve"> - 자문비</t>
    <phoneticPr fontId="3" type="noConversion"/>
  </si>
  <si>
    <t xml:space="preserve"> - 평가회 진행비</t>
    <phoneticPr fontId="3" type="noConversion"/>
  </si>
  <si>
    <t xml:space="preserve"> - 특화서비스 지원비</t>
    <phoneticPr fontId="3" type="noConversion"/>
  </si>
  <si>
    <t>고령장애인 서비스 지원</t>
    <phoneticPr fontId="3" type="noConversion"/>
  </si>
  <si>
    <t xml:space="preserve"> - 영상제작 및 온라인매체 홍보비</t>
    <phoneticPr fontId="3" type="noConversion"/>
  </si>
  <si>
    <t xml:space="preserve"> - 기획회의 및 평가회비</t>
    <phoneticPr fontId="3" type="noConversion"/>
  </si>
  <si>
    <t>님비현상 개선 캠페인</t>
    <phoneticPr fontId="3" type="noConversion"/>
  </si>
  <si>
    <t>장애인복지특화</t>
    <phoneticPr fontId="3" type="noConversion"/>
  </si>
  <si>
    <t>지역사회
보호사업</t>
    <phoneticPr fontId="3" type="noConversion"/>
  </si>
  <si>
    <t>장학금지급</t>
    <phoneticPr fontId="3" type="noConversion"/>
  </si>
  <si>
    <t>운영위원회의</t>
    <phoneticPr fontId="3" type="noConversion"/>
  </si>
  <si>
    <t>말가리다장학회</t>
    <phoneticPr fontId="3" type="noConversion"/>
  </si>
  <si>
    <t>장학금 지급</t>
    <phoneticPr fontId="3" type="noConversion"/>
  </si>
  <si>
    <t>성모영보장학회</t>
    <phoneticPr fontId="3" type="noConversion"/>
  </si>
  <si>
    <t>세실리아장학금</t>
    <phoneticPr fontId="3" type="noConversion"/>
  </si>
  <si>
    <t>요안나장학회</t>
    <phoneticPr fontId="3" type="noConversion"/>
  </si>
  <si>
    <t>장학금지급(3~12월)</t>
    <phoneticPr fontId="3" type="noConversion"/>
  </si>
  <si>
    <t>장학금지급(1~2월)</t>
    <phoneticPr fontId="3" type="noConversion"/>
  </si>
  <si>
    <t>운영위원회회의비</t>
    <phoneticPr fontId="3" type="noConversion"/>
  </si>
  <si>
    <t>선교200주년</t>
    <phoneticPr fontId="3" type="noConversion"/>
  </si>
  <si>
    <t>한가족장학회</t>
    <phoneticPr fontId="3" type="noConversion"/>
  </si>
  <si>
    <t>장학사업</t>
    <phoneticPr fontId="3" type="noConversion"/>
  </si>
  <si>
    <t>본당신자교육</t>
    <phoneticPr fontId="3" type="noConversion"/>
  </si>
  <si>
    <t>간사 인건비</t>
    <phoneticPr fontId="3" type="noConversion"/>
  </si>
  <si>
    <t>동절기노숙인야간순회</t>
    <phoneticPr fontId="3" type="noConversion"/>
  </si>
  <si>
    <t>교구전입금</t>
    <phoneticPr fontId="3" type="noConversion"/>
  </si>
  <si>
    <t>임원워크숍 및 회의</t>
    <phoneticPr fontId="3" type="noConversion"/>
  </si>
  <si>
    <t>심화교육</t>
    <phoneticPr fontId="3" type="noConversion"/>
  </si>
  <si>
    <t>교구 100만원/자부담40만원</t>
    <phoneticPr fontId="3" type="noConversion"/>
  </si>
  <si>
    <t>총회 및 회원의날 행사비</t>
    <phoneticPr fontId="3" type="noConversion"/>
  </si>
  <si>
    <t>한마음560만원/자부담 15,700</t>
    <phoneticPr fontId="3" type="noConversion"/>
  </si>
  <si>
    <t>피정비</t>
    <phoneticPr fontId="3" type="noConversion"/>
  </si>
  <si>
    <t>나눔의묵상회</t>
    <phoneticPr fontId="3" type="noConversion"/>
  </si>
  <si>
    <t>자원봉사통합네트워크유지비</t>
    <phoneticPr fontId="3" type="noConversion"/>
  </si>
  <si>
    <t>본당 자원봉사 
관리및 운영</t>
    <phoneticPr fontId="3" type="noConversion"/>
  </si>
  <si>
    <t>사업설명회 및 심사</t>
    <phoneticPr fontId="3" type="noConversion"/>
  </si>
  <si>
    <t>한마음 230만원/교구 40만원</t>
    <phoneticPr fontId="3" type="noConversion"/>
  </si>
  <si>
    <t>사례집 제작 및 배포</t>
    <phoneticPr fontId="3" type="noConversion"/>
  </si>
  <si>
    <t>사업수행본당 지원 및 평가</t>
    <phoneticPr fontId="3" type="noConversion"/>
  </si>
  <si>
    <t>한마음한몸</t>
    <phoneticPr fontId="3" type="noConversion"/>
  </si>
  <si>
    <t>본당 사업 지원금</t>
    <phoneticPr fontId="3" type="noConversion"/>
  </si>
  <si>
    <t>복지사업</t>
    <phoneticPr fontId="3" type="noConversion"/>
  </si>
  <si>
    <t>본당사회복지 공모지원사업</t>
    <phoneticPr fontId="3" type="noConversion"/>
  </si>
  <si>
    <t>본당사회
복지사업</t>
    <phoneticPr fontId="3" type="noConversion"/>
  </si>
  <si>
    <t>한마음 600만원/ 교구 500만원</t>
    <phoneticPr fontId="3" type="noConversion"/>
  </si>
  <si>
    <t>모범본당 운영지원</t>
    <phoneticPr fontId="3" type="noConversion"/>
  </si>
  <si>
    <t>한마음 600만원/ 교구 100만원</t>
    <phoneticPr fontId="3" type="noConversion"/>
  </si>
  <si>
    <t>시범본당 운영지원</t>
    <phoneticPr fontId="3" type="noConversion"/>
  </si>
  <si>
    <t>사회복지사목 시범본당 운영</t>
    <phoneticPr fontId="3" type="noConversion"/>
  </si>
  <si>
    <t xml:space="preserve">본당사회복지자문위원회 </t>
    <phoneticPr fontId="3" type="noConversion"/>
  </si>
  <si>
    <t>비지정 ?</t>
    <phoneticPr fontId="3" type="noConversion"/>
  </si>
  <si>
    <t>소외계층 긴급지원</t>
    <phoneticPr fontId="3" type="noConversion"/>
  </si>
  <si>
    <t>한마음 250만원/교구 940만원</t>
    <phoneticPr fontId="3" type="noConversion"/>
  </si>
  <si>
    <t>본당 이웃사랑 캠페인</t>
    <phoneticPr fontId="3" type="noConversion"/>
  </si>
  <si>
    <t>한마음 200만원/ 비지정 20만원</t>
    <phoneticPr fontId="3" type="noConversion"/>
  </si>
  <si>
    <t>시설본당 공동사업지원</t>
    <phoneticPr fontId="3" type="noConversion"/>
  </si>
  <si>
    <t>사회복지분과 모임지원</t>
    <phoneticPr fontId="3" type="noConversion"/>
  </si>
  <si>
    <t>본당사회복지활동지원</t>
    <phoneticPr fontId="3" type="noConversion"/>
  </si>
  <si>
    <t>시설장비유지비</t>
    <phoneticPr fontId="3" type="noConversion"/>
  </si>
  <si>
    <t>시설장비
유지비</t>
    <phoneticPr fontId="3" type="noConversion"/>
  </si>
  <si>
    <t>사랑손신축 가스, 전기,수도인입공사</t>
    <phoneticPr fontId="3" type="noConversion"/>
  </si>
  <si>
    <t>사무실 컴퓨터 비품구입비</t>
    <phoneticPr fontId="3" type="noConversion"/>
  </si>
  <si>
    <t>자산취득비</t>
    <phoneticPr fontId="3" type="noConversion"/>
  </si>
  <si>
    <t>기타 시설비</t>
    <phoneticPr fontId="3" type="noConversion"/>
  </si>
  <si>
    <t>시설비</t>
    <phoneticPr fontId="3" type="noConversion"/>
  </si>
  <si>
    <t>조성비</t>
    <phoneticPr fontId="3" type="noConversion"/>
  </si>
  <si>
    <t>차량유지비</t>
    <phoneticPr fontId="3" type="noConversion"/>
  </si>
  <si>
    <t>차량유류대</t>
    <phoneticPr fontId="3" type="noConversion"/>
  </si>
  <si>
    <t>차량비</t>
    <phoneticPr fontId="3" type="noConversion"/>
  </si>
  <si>
    <t xml:space="preserve">선종봉사부 반환금 </t>
    <phoneticPr fontId="3" type="noConversion"/>
  </si>
  <si>
    <t>전문가 자문비</t>
    <phoneticPr fontId="3" type="noConversion"/>
  </si>
  <si>
    <t>사제공제회비</t>
    <phoneticPr fontId="3" type="noConversion"/>
  </si>
  <si>
    <t>내부교육,외부교육,신입직원</t>
    <phoneticPr fontId="3" type="noConversion"/>
  </si>
  <si>
    <t>직원교육 및 연수</t>
    <phoneticPr fontId="3" type="noConversion"/>
  </si>
  <si>
    <t>법인 행사비</t>
    <phoneticPr fontId="3" type="noConversion"/>
  </si>
  <si>
    <t>법인재산관리비</t>
    <phoneticPr fontId="3" type="noConversion"/>
  </si>
  <si>
    <t>시설 수탁관리비 등</t>
    <phoneticPr fontId="3" type="noConversion"/>
  </si>
  <si>
    <t>기타운영비</t>
    <phoneticPr fontId="3" type="noConversion"/>
  </si>
  <si>
    <t>운영비</t>
    <phoneticPr fontId="3" type="noConversion"/>
  </si>
  <si>
    <t>사무비</t>
    <phoneticPr fontId="3" type="noConversion"/>
  </si>
  <si>
    <t>대</t>
    <phoneticPr fontId="3" type="noConversion"/>
  </si>
  <si>
    <t>자동차세 및 자동차보험료</t>
    <phoneticPr fontId="3" type="noConversion"/>
  </si>
  <si>
    <t>종부세 및 대부료</t>
    <phoneticPr fontId="3" type="noConversion"/>
  </si>
  <si>
    <t>재산세 등</t>
    <phoneticPr fontId="3" type="noConversion"/>
  </si>
  <si>
    <t>제세공과금</t>
    <phoneticPr fontId="3" type="noConversion"/>
  </si>
  <si>
    <t>우편물발송비</t>
    <phoneticPr fontId="3" type="noConversion"/>
  </si>
  <si>
    <t>인터넷사용료</t>
    <phoneticPr fontId="3" type="noConversion"/>
  </si>
  <si>
    <t>전기 · 전화요금</t>
    <phoneticPr fontId="3" type="noConversion"/>
  </si>
  <si>
    <t>공공요금</t>
    <phoneticPr fontId="3" type="noConversion"/>
  </si>
  <si>
    <t>기타수수료</t>
    <phoneticPr fontId="3" type="noConversion"/>
  </si>
  <si>
    <t>소모품비</t>
    <phoneticPr fontId="3" type="noConversion"/>
  </si>
  <si>
    <t>諸유지보수비</t>
    <phoneticPr fontId="3" type="noConversion"/>
  </si>
  <si>
    <t>등기,평가, 중개수수료 등</t>
    <phoneticPr fontId="3" type="noConversion"/>
  </si>
  <si>
    <t>외부회계감사수수료 반영</t>
    <phoneticPr fontId="3" type="noConversion"/>
  </si>
  <si>
    <t>회계감사및 세무조정료</t>
    <phoneticPr fontId="3" type="noConversion"/>
  </si>
  <si>
    <t>사무실 및 교육실 임차료</t>
    <phoneticPr fontId="3" type="noConversion"/>
  </si>
  <si>
    <t>수용비 및
수수료</t>
    <phoneticPr fontId="3" type="noConversion"/>
  </si>
  <si>
    <t>출장 여비</t>
    <phoneticPr fontId="3" type="noConversion"/>
  </si>
  <si>
    <t>여비</t>
    <phoneticPr fontId="3" type="noConversion"/>
  </si>
  <si>
    <t>다과구입 등 기타회의비</t>
    <phoneticPr fontId="3" type="noConversion"/>
  </si>
  <si>
    <t>시설인사위원회 회의비</t>
    <phoneticPr fontId="3" type="noConversion"/>
  </si>
  <si>
    <t>직원 회의비 등</t>
    <phoneticPr fontId="3" type="noConversion"/>
  </si>
  <si>
    <t>이사회 회의비</t>
    <phoneticPr fontId="3" type="noConversion"/>
  </si>
  <si>
    <t>운영위원 회의비</t>
    <phoneticPr fontId="3" type="noConversion"/>
  </si>
  <si>
    <t>회의비</t>
    <phoneticPr fontId="3" type="noConversion"/>
  </si>
  <si>
    <t>부회장 직책보조비</t>
    <phoneticPr fontId="3" type="noConversion"/>
  </si>
  <si>
    <t>회장 직책보조비</t>
    <phoneticPr fontId="3" type="noConversion"/>
  </si>
  <si>
    <t>직책보조비</t>
    <phoneticPr fontId="3" type="noConversion"/>
  </si>
  <si>
    <t>전례준비비</t>
    <phoneticPr fontId="3" type="noConversion"/>
  </si>
  <si>
    <t>기타추진비</t>
    <phoneticPr fontId="3" type="noConversion"/>
  </si>
  <si>
    <t>기관운영비</t>
    <phoneticPr fontId="3" type="noConversion"/>
  </si>
  <si>
    <t>추진비</t>
    <phoneticPr fontId="3" type="noConversion"/>
  </si>
  <si>
    <t>업무</t>
    <phoneticPr fontId="3" type="noConversion"/>
  </si>
  <si>
    <t>직원 경조사비</t>
    <phoneticPr fontId="3" type="noConversion"/>
  </si>
  <si>
    <t>기타후생비</t>
    <phoneticPr fontId="3" type="noConversion"/>
  </si>
  <si>
    <t>특별수당(부활,휴가,성탄)</t>
    <phoneticPr fontId="3" type="noConversion"/>
  </si>
  <si>
    <t>야근 식대</t>
    <phoneticPr fontId="3" type="noConversion"/>
  </si>
  <si>
    <t>자기계발비</t>
    <phoneticPr fontId="3" type="noConversion"/>
  </si>
  <si>
    <t>본인대학학자금</t>
  </si>
  <si>
    <t>기타후생경비</t>
    <phoneticPr fontId="3" type="noConversion"/>
  </si>
  <si>
    <t>산재보험</t>
    <phoneticPr fontId="3" type="noConversion"/>
  </si>
  <si>
    <t>고용보험</t>
    <phoneticPr fontId="3" type="noConversion"/>
  </si>
  <si>
    <t>요양보험</t>
    <phoneticPr fontId="3" type="noConversion"/>
  </si>
  <si>
    <t>건강보험</t>
    <phoneticPr fontId="3" type="noConversion"/>
  </si>
  <si>
    <t>나눔의 묵상회간사급여 1,850,000*12=22,200,000(급식비 제외)</t>
    <phoneticPr fontId="3" type="noConversion"/>
  </si>
  <si>
    <t>국민연금</t>
    <phoneticPr fontId="3" type="noConversion"/>
  </si>
  <si>
    <t>사회보험
부담금</t>
    <phoneticPr fontId="3" type="noConversion"/>
  </si>
  <si>
    <t>/</t>
    <phoneticPr fontId="3" type="noConversion"/>
  </si>
  <si>
    <t>퇴직연금</t>
    <phoneticPr fontId="3" type="noConversion"/>
  </si>
  <si>
    <t>특별수당(설,추석)</t>
    <phoneticPr fontId="3" type="noConversion"/>
  </si>
  <si>
    <t>금전출납</t>
    <phoneticPr fontId="3" type="noConversion"/>
  </si>
  <si>
    <t>급식비</t>
    <phoneticPr fontId="3" type="noConversion"/>
  </si>
  <si>
    <t>근속</t>
    <phoneticPr fontId="3" type="noConversion"/>
  </si>
  <si>
    <t>법정</t>
    <phoneticPr fontId="3" type="noConversion"/>
  </si>
  <si>
    <t>직책</t>
    <phoneticPr fontId="3" type="noConversion"/>
  </si>
  <si>
    <t>직무</t>
    <phoneticPr fontId="3" type="noConversion"/>
  </si>
  <si>
    <t>수당</t>
    <phoneticPr fontId="3" type="noConversion"/>
  </si>
  <si>
    <t>성무활동비 및 미사예물(사제)</t>
    <phoneticPr fontId="3" type="noConversion"/>
  </si>
  <si>
    <t>정근수당</t>
  </si>
  <si>
    <t>기말수당</t>
    <phoneticPr fontId="3" type="noConversion"/>
  </si>
  <si>
    <t>본봉</t>
    <phoneticPr fontId="3" type="noConversion"/>
  </si>
  <si>
    <t>급여</t>
    <phoneticPr fontId="3" type="noConversion"/>
  </si>
  <si>
    <t>인건비</t>
    <phoneticPr fontId="3" type="noConversion"/>
  </si>
  <si>
    <t>총계</t>
    <phoneticPr fontId="3" type="noConversion"/>
  </si>
  <si>
    <t>비율</t>
    <phoneticPr fontId="3" type="noConversion"/>
  </si>
  <si>
    <t>재원</t>
    <phoneticPr fontId="3" type="noConversion"/>
  </si>
  <si>
    <r>
      <t>산출내역</t>
    </r>
    <r>
      <rPr>
        <sz val="11"/>
        <rFont val="맑은 고딕"/>
        <family val="3"/>
        <charset val="129"/>
      </rPr>
      <t xml:space="preserve">(단위: 원) </t>
    </r>
    <phoneticPr fontId="3" type="noConversion"/>
  </si>
  <si>
    <t>(단위 : 천원)</t>
    <phoneticPr fontId="3" type="noConversion"/>
  </si>
  <si>
    <t>2.  세 출</t>
    <phoneticPr fontId="3" type="noConversion"/>
  </si>
  <si>
    <t>2020년 제2차 추가경정예산 총칙</t>
    <phoneticPr fontId="3" type="noConversion"/>
  </si>
  <si>
    <r>
      <t xml:space="preserve">제1조 </t>
    </r>
    <r>
      <rPr>
        <sz val="10"/>
        <color indexed="8"/>
        <rFont val="함초롬바탕"/>
        <family val="1"/>
        <charset val="129"/>
      </rPr>
      <t/>
    </r>
    <phoneticPr fontId="3" type="noConversion"/>
  </si>
  <si>
    <r>
      <t xml:space="preserve">사회복지법인 서울가톨릭사회복지회의  2020년 제2차 추가경정예산(안) 세입 </t>
    </r>
    <r>
      <rPr>
        <sz val="12"/>
        <color indexed="8"/>
        <rFont val="맑은 고딕"/>
        <family val="3"/>
        <charset val="129"/>
      </rPr>
      <t>· 세출액은 각각 8,970,924천원이며</t>
    </r>
    <phoneticPr fontId="3" type="noConversion"/>
  </si>
  <si>
    <r>
      <t xml:space="preserve">2020년 예산 대비 </t>
    </r>
    <r>
      <rPr>
        <sz val="12"/>
        <color indexed="10"/>
        <rFont val="맑은 고딕"/>
        <family val="3"/>
        <charset val="129"/>
      </rPr>
      <t>1.6</t>
    </r>
    <r>
      <rPr>
        <sz val="12"/>
        <rFont val="맑은 고딕"/>
        <family val="3"/>
        <charset val="129"/>
      </rPr>
      <t>%  감소하였다.</t>
    </r>
    <phoneticPr fontId="3" type="noConversion"/>
  </si>
  <si>
    <t xml:space="preserve"> </t>
    <phoneticPr fontId="3" type="noConversion"/>
  </si>
  <si>
    <t>제2조 1. 세입ㆍ세출의 명세는 세입ㆍ세출 예산서와 같다.</t>
    <phoneticPr fontId="3" type="noConversion"/>
  </si>
  <si>
    <t>2. 세입의 주요 재원은 다음과 같다.</t>
    <phoneticPr fontId="3" type="noConversion"/>
  </si>
  <si>
    <t>1) 재산수입</t>
    <phoneticPr fontId="3" type="noConversion"/>
  </si>
  <si>
    <t>천원</t>
    <phoneticPr fontId="3" type="noConversion"/>
  </si>
  <si>
    <t>2) 사업수입</t>
    <phoneticPr fontId="3" type="noConversion"/>
  </si>
  <si>
    <t>천원</t>
    <phoneticPr fontId="3" type="noConversion"/>
  </si>
  <si>
    <t>3) 보조금</t>
    <phoneticPr fontId="3" type="noConversion"/>
  </si>
  <si>
    <t>4) 전입금</t>
    <phoneticPr fontId="3" type="noConversion"/>
  </si>
  <si>
    <t>천원</t>
    <phoneticPr fontId="3" type="noConversion"/>
  </si>
  <si>
    <t>5) 후원금</t>
    <phoneticPr fontId="3" type="noConversion"/>
  </si>
  <si>
    <t>6) 이월금</t>
    <phoneticPr fontId="3" type="noConversion"/>
  </si>
  <si>
    <t>8) 잡수입</t>
    <phoneticPr fontId="3" type="noConversion"/>
  </si>
  <si>
    <t>8) 과년도수입</t>
    <phoneticPr fontId="3" type="noConversion"/>
  </si>
  <si>
    <t xml:space="preserve">3. 세출의 내용은 다음과 같다. </t>
    <phoneticPr fontId="3" type="noConversion"/>
  </si>
  <si>
    <t>1) 사무비</t>
    <phoneticPr fontId="3" type="noConversion"/>
  </si>
  <si>
    <t>2) 재산조성비</t>
    <phoneticPr fontId="3" type="noConversion"/>
  </si>
  <si>
    <t>3) 사업비</t>
    <phoneticPr fontId="3" type="noConversion"/>
  </si>
  <si>
    <t>천원</t>
    <phoneticPr fontId="3" type="noConversion"/>
  </si>
  <si>
    <t>4) 과년도지출</t>
    <phoneticPr fontId="3" type="noConversion"/>
  </si>
  <si>
    <t>5) 잡지출</t>
    <phoneticPr fontId="3" type="noConversion"/>
  </si>
  <si>
    <t>6) 상환금</t>
    <phoneticPr fontId="3" type="noConversion"/>
  </si>
  <si>
    <t>7) 시설전출금</t>
    <phoneticPr fontId="3" type="noConversion"/>
  </si>
  <si>
    <t>8) 예비비 및 기타</t>
    <phoneticPr fontId="3" type="noConversion"/>
  </si>
  <si>
    <t xml:space="preserve">제4조 </t>
    <phoneticPr fontId="3" type="noConversion"/>
  </si>
  <si>
    <t>국가 또는 지자체로부터 교부된 보조금 및 수익자 부담경비, 후원금 등은 추가경정예산 성립 이전에 사용할 수 있으며</t>
    <phoneticPr fontId="3" type="noConversion"/>
  </si>
  <si>
    <t>이는 차기 추가경정예산에 반영해야 한다.</t>
    <phoneticPr fontId="3" type="noConversion"/>
  </si>
  <si>
    <t xml:space="preserve"> </t>
    <phoneticPr fontId="3" type="noConversion"/>
  </si>
  <si>
    <t xml:space="preserve">제5조 </t>
    <phoneticPr fontId="3" type="noConversion"/>
  </si>
  <si>
    <t>세출경비가 부족할 경우에는 사회복지법인 및 사회복지시설 재무회계규칙 제 16조에 의거하여 예산을 전용할 수 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</si>
</sst>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43" formatCode="_-* #,##0.00_-;\-* #,##0.00_-;_-* &quot;-&quot;??_-;_-@_-"/>
    <numFmt numFmtId="176" formatCode="#,##0.0"/>
    <numFmt numFmtId="177" formatCode="#,##0_ "/>
    <numFmt numFmtId="178" formatCode="#,##0.0_ "/>
    <numFmt numFmtId="179" formatCode="0.000%"/>
    <numFmt numFmtId="180" formatCode="0.0%"/>
  </numFmts>
  <fonts count="43">
    <font>
      <sz val="11"/>
      <color theme="1"/>
      <name val="맑은 고딕"/>
      <family val="3"/>
      <charset val="129"/>
      <scheme val="minor"/>
    </font>
    <font>
      <b/>
      <sz val="18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b/>
      <sz val="14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b/>
      <sz val="12"/>
      <name val="맑은 고딕"/>
      <family val="3"/>
      <charset val="129"/>
    </font>
    <font>
      <sz val="10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12"/>
      <name val="맑은 고딕"/>
      <family val="3"/>
      <charset val="129"/>
    </font>
    <font>
      <sz val="10"/>
      <name val="굴림체"/>
      <family val="3"/>
      <charset val="129"/>
    </font>
    <font>
      <sz val="10"/>
      <color rgb="FFFF0000"/>
      <name val="맑은 고딕"/>
      <family val="3"/>
      <charset val="129"/>
    </font>
    <font>
      <sz val="10"/>
      <color rgb="FFFF0000"/>
      <name val="굴림체"/>
      <family val="3"/>
      <charset val="129"/>
    </font>
    <font>
      <b/>
      <sz val="9"/>
      <name val="맑은 고딕"/>
      <family val="3"/>
      <charset val="129"/>
    </font>
    <font>
      <b/>
      <sz val="10"/>
      <name val="굴림체"/>
      <family val="3"/>
      <charset val="129"/>
    </font>
    <font>
      <sz val="9"/>
      <color rgb="FFFF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color indexed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8"/>
      <name val="굴림체"/>
      <family val="3"/>
      <charset val="129"/>
    </font>
    <font>
      <b/>
      <sz val="7.5"/>
      <name val="굴림체"/>
      <family val="3"/>
      <charset val="129"/>
    </font>
    <font>
      <b/>
      <sz val="14"/>
      <name val="굴림체"/>
      <family val="3"/>
      <charset val="129"/>
    </font>
    <font>
      <b/>
      <sz val="14"/>
      <name val="맑은 고딕"/>
      <family val="3"/>
      <charset val="129"/>
      <scheme val="major"/>
    </font>
    <font>
      <b/>
      <sz val="28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0"/>
      <color indexed="8"/>
      <name val="함초롬바탕"/>
      <family val="1"/>
      <charset val="129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2"/>
      <color indexed="1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</fills>
  <borders count="7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</borders>
  <cellStyleXfs count="9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3" fillId="0" borderId="0"/>
  </cellStyleXfs>
  <cellXfs count="826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>
      <alignment vertical="center"/>
    </xf>
    <xf numFmtId="41" fontId="6" fillId="0" borderId="0" xfId="1" applyFont="1">
      <alignment vertical="center"/>
    </xf>
    <xf numFmtId="0" fontId="1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3" fontId="8" fillId="0" borderId="0" xfId="1" applyNumberFormat="1" applyFont="1" applyFill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1" fontId="9" fillId="0" borderId="4" xfId="1" applyFont="1" applyBorder="1" applyAlignment="1">
      <alignment horizontal="center" vertical="center" wrapText="1"/>
    </xf>
    <xf numFmtId="41" fontId="9" fillId="0" borderId="2" xfId="2" applyFont="1" applyFill="1" applyBorder="1" applyAlignment="1">
      <alignment horizontal="center" vertical="center" wrapText="1"/>
    </xf>
    <xf numFmtId="41" fontId="9" fillId="0" borderId="5" xfId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41" fontId="9" fillId="0" borderId="11" xfId="1" applyFont="1" applyBorder="1" applyAlignment="1">
      <alignment horizontal="center" vertical="center" wrapText="1"/>
    </xf>
    <xf numFmtId="41" fontId="9" fillId="0" borderId="9" xfId="2" applyFont="1" applyFill="1" applyBorder="1" applyAlignment="1">
      <alignment horizontal="center" vertical="center" wrapText="1"/>
    </xf>
    <xf numFmtId="3" fontId="9" fillId="0" borderId="12" xfId="1" applyNumberFormat="1" applyFont="1" applyFill="1" applyBorder="1" applyAlignment="1">
      <alignment horizontal="center" vertical="center"/>
    </xf>
    <xf numFmtId="176" fontId="9" fillId="0" borderId="12" xfId="1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41" fontId="9" fillId="0" borderId="15" xfId="1" applyFont="1" applyBorder="1" applyAlignment="1">
      <alignment horizontal="center" vertical="center"/>
    </xf>
    <xf numFmtId="41" fontId="9" fillId="0" borderId="18" xfId="2" applyFont="1" applyFill="1" applyBorder="1" applyAlignment="1">
      <alignment horizontal="center" vertical="center"/>
    </xf>
    <xf numFmtId="3" fontId="9" fillId="0" borderId="16" xfId="1" applyNumberFormat="1" applyFont="1" applyFill="1" applyBorder="1" applyAlignment="1">
      <alignment horizontal="right" vertical="center"/>
    </xf>
    <xf numFmtId="176" fontId="9" fillId="0" borderId="16" xfId="1" applyNumberFormat="1" applyFont="1" applyBorder="1" applyAlignment="1">
      <alignment horizontal="right" vertical="center"/>
    </xf>
    <xf numFmtId="0" fontId="11" fillId="0" borderId="19" xfId="0" applyFont="1" applyBorder="1">
      <alignment vertical="center"/>
    </xf>
    <xf numFmtId="0" fontId="11" fillId="0" borderId="19" xfId="0" applyFont="1" applyBorder="1" applyAlignment="1">
      <alignment horizontal="center" vertical="center"/>
    </xf>
    <xf numFmtId="41" fontId="12" fillId="0" borderId="19" xfId="0" applyNumberFormat="1" applyFont="1" applyBorder="1">
      <alignment vertical="center"/>
    </xf>
    <xf numFmtId="0" fontId="12" fillId="0" borderId="20" xfId="0" applyFont="1" applyBorder="1">
      <alignment vertical="center"/>
    </xf>
    <xf numFmtId="0" fontId="13" fillId="0" borderId="21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41" fontId="14" fillId="0" borderId="24" xfId="1" applyFont="1" applyBorder="1" applyAlignment="1">
      <alignment horizontal="center" vertical="center"/>
    </xf>
    <xf numFmtId="41" fontId="14" fillId="0" borderId="21" xfId="1" applyFont="1" applyFill="1" applyBorder="1" applyAlignment="1">
      <alignment horizontal="center" vertical="center"/>
    </xf>
    <xf numFmtId="41" fontId="14" fillId="0" borderId="25" xfId="2" applyFont="1" applyFill="1" applyBorder="1" applyAlignment="1">
      <alignment horizontal="center" vertical="center"/>
    </xf>
    <xf numFmtId="3" fontId="14" fillId="0" borderId="26" xfId="1" applyNumberFormat="1" applyFont="1" applyFill="1" applyBorder="1" applyAlignment="1">
      <alignment horizontal="right" vertical="center"/>
    </xf>
    <xf numFmtId="176" fontId="14" fillId="0" borderId="26" xfId="1" applyNumberFormat="1" applyFont="1" applyBorder="1" applyAlignment="1">
      <alignment horizontal="right" vertical="center"/>
    </xf>
    <xf numFmtId="0" fontId="11" fillId="0" borderId="0" xfId="0" applyFont="1" applyBorder="1">
      <alignment vertical="center"/>
    </xf>
    <xf numFmtId="0" fontId="11" fillId="0" borderId="0" xfId="0" applyFont="1" applyBorder="1" applyAlignment="1">
      <alignment horizontal="center" vertical="center"/>
    </xf>
    <xf numFmtId="41" fontId="12" fillId="0" borderId="0" xfId="0" applyNumberFormat="1" applyFont="1" applyBorder="1">
      <alignment vertical="center"/>
    </xf>
    <xf numFmtId="0" fontId="12" fillId="0" borderId="27" xfId="0" applyFont="1" applyBorder="1">
      <alignment vertical="center"/>
    </xf>
    <xf numFmtId="0" fontId="10" fillId="0" borderId="0" xfId="0" applyFont="1">
      <alignment vertical="center"/>
    </xf>
    <xf numFmtId="41" fontId="10" fillId="0" borderId="0" xfId="1" applyFont="1">
      <alignment vertical="center"/>
    </xf>
    <xf numFmtId="0" fontId="13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41" fontId="6" fillId="0" borderId="30" xfId="1" applyFont="1" applyBorder="1" applyAlignment="1">
      <alignment horizontal="center" vertical="center"/>
    </xf>
    <xf numFmtId="41" fontId="6" fillId="0" borderId="31" xfId="1" applyNumberFormat="1" applyFont="1" applyFill="1" applyBorder="1" applyAlignment="1">
      <alignment horizontal="center" vertical="center"/>
    </xf>
    <xf numFmtId="41" fontId="15" fillId="0" borderId="32" xfId="2" applyFont="1" applyFill="1" applyBorder="1" applyAlignment="1">
      <alignment horizontal="center" vertical="center"/>
    </xf>
    <xf numFmtId="3" fontId="6" fillId="0" borderId="33" xfId="1" applyNumberFormat="1" applyFont="1" applyFill="1" applyBorder="1" applyAlignment="1">
      <alignment horizontal="right" vertical="center"/>
    </xf>
    <xf numFmtId="176" fontId="6" fillId="0" borderId="33" xfId="1" applyNumberFormat="1" applyFont="1" applyBorder="1" applyAlignment="1">
      <alignment horizontal="right" vertical="center"/>
    </xf>
    <xf numFmtId="0" fontId="11" fillId="0" borderId="34" xfId="0" applyFont="1" applyBorder="1">
      <alignment vertical="center"/>
    </xf>
    <xf numFmtId="0" fontId="11" fillId="0" borderId="34" xfId="0" applyFont="1" applyBorder="1" applyAlignment="1">
      <alignment horizontal="center" vertical="center"/>
    </xf>
    <xf numFmtId="41" fontId="10" fillId="0" borderId="34" xfId="0" applyNumberFormat="1" applyFont="1" applyBorder="1">
      <alignment vertical="center"/>
    </xf>
    <xf numFmtId="0" fontId="10" fillId="0" borderId="35" xfId="0" applyFont="1" applyBorder="1">
      <alignment vertical="center"/>
    </xf>
    <xf numFmtId="0" fontId="4" fillId="0" borderId="21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41" fontId="6" fillId="0" borderId="30" xfId="1" applyFont="1" applyBorder="1" applyAlignment="1">
      <alignment horizontal="center" vertical="center"/>
    </xf>
    <xf numFmtId="41" fontId="6" fillId="0" borderId="31" xfId="1" applyFont="1" applyFill="1" applyBorder="1" applyAlignment="1">
      <alignment horizontal="center" vertical="center"/>
    </xf>
    <xf numFmtId="41" fontId="6" fillId="0" borderId="32" xfId="2" applyFont="1" applyFill="1" applyBorder="1" applyAlignment="1">
      <alignment horizontal="center" vertical="center"/>
    </xf>
    <xf numFmtId="177" fontId="6" fillId="0" borderId="28" xfId="1" applyNumberFormat="1" applyFont="1" applyFill="1" applyBorder="1" applyAlignment="1">
      <alignment horizontal="right" vertical="center"/>
    </xf>
    <xf numFmtId="178" fontId="6" fillId="0" borderId="28" xfId="0" applyNumberFormat="1" applyFont="1" applyBorder="1" applyAlignment="1">
      <alignment horizontal="right" vertical="center"/>
    </xf>
    <xf numFmtId="0" fontId="10" fillId="0" borderId="29" xfId="0" applyFont="1" applyBorder="1" applyAlignment="1">
      <alignment horizontal="left" vertical="center"/>
    </xf>
    <xf numFmtId="41" fontId="10" fillId="0" borderId="34" xfId="1" applyFont="1" applyBorder="1">
      <alignment vertical="center"/>
    </xf>
    <xf numFmtId="0" fontId="10" fillId="0" borderId="34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41" fontId="6" fillId="0" borderId="24" xfId="1" applyFont="1" applyBorder="1" applyAlignment="1">
      <alignment horizontal="center" vertical="center"/>
    </xf>
    <xf numFmtId="41" fontId="6" fillId="0" borderId="21" xfId="1" applyFont="1" applyFill="1" applyBorder="1" applyAlignment="1">
      <alignment horizontal="center" vertical="center"/>
    </xf>
    <xf numFmtId="41" fontId="6" fillId="0" borderId="25" xfId="2" applyFont="1" applyFill="1" applyBorder="1" applyAlignment="1">
      <alignment horizontal="center" vertical="center"/>
    </xf>
    <xf numFmtId="177" fontId="6" fillId="0" borderId="22" xfId="1" applyNumberFormat="1" applyFont="1" applyFill="1" applyBorder="1" applyAlignment="1">
      <alignment horizontal="right" vertical="center"/>
    </xf>
    <xf numFmtId="178" fontId="6" fillId="0" borderId="22" xfId="0" applyNumberFormat="1" applyFont="1" applyBorder="1" applyAlignment="1">
      <alignment horizontal="right" vertical="center"/>
    </xf>
    <xf numFmtId="0" fontId="10" fillId="0" borderId="23" xfId="0" applyFont="1" applyBorder="1" applyAlignment="1">
      <alignment horizontal="left" vertical="center"/>
    </xf>
    <xf numFmtId="41" fontId="10" fillId="0" borderId="0" xfId="2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1" fontId="10" fillId="0" borderId="0" xfId="2" applyFont="1" applyBorder="1">
      <alignment vertical="center"/>
    </xf>
    <xf numFmtId="0" fontId="10" fillId="0" borderId="27" xfId="0" applyFont="1" applyBorder="1">
      <alignment vertical="center"/>
    </xf>
    <xf numFmtId="41" fontId="6" fillId="0" borderId="38" xfId="2" applyFont="1" applyFill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41" fontId="6" fillId="0" borderId="40" xfId="1" applyFont="1" applyBorder="1" applyAlignment="1">
      <alignment horizontal="center" vertical="center"/>
    </xf>
    <xf numFmtId="41" fontId="6" fillId="0" borderId="41" xfId="1" applyFont="1" applyFill="1" applyBorder="1" applyAlignment="1">
      <alignment horizontal="center" vertical="center"/>
    </xf>
    <xf numFmtId="177" fontId="6" fillId="0" borderId="42" xfId="1" applyNumberFormat="1" applyFont="1" applyFill="1" applyBorder="1" applyAlignment="1">
      <alignment horizontal="right" vertical="center"/>
    </xf>
    <xf numFmtId="178" fontId="6" fillId="0" borderId="42" xfId="0" applyNumberFormat="1" applyFont="1" applyBorder="1" applyAlignment="1">
      <alignment horizontal="right" vertical="center"/>
    </xf>
    <xf numFmtId="41" fontId="10" fillId="0" borderId="43" xfId="1" applyFont="1" applyBorder="1">
      <alignment vertical="center"/>
    </xf>
    <xf numFmtId="0" fontId="6" fillId="0" borderId="36" xfId="0" applyFont="1" applyBorder="1" applyAlignment="1">
      <alignment horizontal="center" vertical="center" wrapText="1"/>
    </xf>
    <xf numFmtId="41" fontId="6" fillId="0" borderId="28" xfId="2" applyFont="1" applyFill="1" applyBorder="1" applyAlignment="1">
      <alignment horizontal="center" vertical="center"/>
    </xf>
    <xf numFmtId="3" fontId="6" fillId="0" borderId="28" xfId="1" applyNumberFormat="1" applyFont="1" applyFill="1" applyBorder="1" applyAlignment="1">
      <alignment horizontal="right" vertical="center"/>
    </xf>
    <xf numFmtId="176" fontId="6" fillId="0" borderId="28" xfId="1" applyNumberFormat="1" applyFont="1" applyBorder="1" applyAlignment="1">
      <alignment horizontal="right" vertical="center"/>
    </xf>
    <xf numFmtId="0" fontId="6" fillId="0" borderId="37" xfId="0" applyFont="1" applyBorder="1" applyAlignment="1">
      <alignment horizontal="center" vertical="center" wrapText="1"/>
    </xf>
    <xf numFmtId="41" fontId="6" fillId="0" borderId="22" xfId="2" applyFont="1" applyFill="1" applyBorder="1" applyAlignment="1">
      <alignment horizontal="center" vertical="center"/>
    </xf>
    <xf numFmtId="3" fontId="6" fillId="0" borderId="22" xfId="1" applyNumberFormat="1" applyFont="1" applyFill="1" applyBorder="1" applyAlignment="1">
      <alignment horizontal="right" vertical="center"/>
    </xf>
    <xf numFmtId="176" fontId="6" fillId="0" borderId="22" xfId="1" applyNumberFormat="1" applyFont="1" applyBorder="1" applyAlignment="1">
      <alignment horizontal="right" vertical="center"/>
    </xf>
    <xf numFmtId="0" fontId="10" fillId="0" borderId="0" xfId="0" quotePrefix="1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41" fontId="10" fillId="0" borderId="34" xfId="2" applyFont="1" applyBorder="1">
      <alignment vertical="center"/>
    </xf>
    <xf numFmtId="41" fontId="17" fillId="0" borderId="0" xfId="1" applyFont="1" applyBorder="1">
      <alignment vertical="center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7" fillId="0" borderId="0" xfId="0" quotePrefix="1" applyFont="1" applyBorder="1" applyAlignment="1">
      <alignment horizontal="center" vertical="center"/>
    </xf>
    <xf numFmtId="41" fontId="17" fillId="0" borderId="0" xfId="2" applyFont="1" applyBorder="1">
      <alignment vertical="center"/>
    </xf>
    <xf numFmtId="0" fontId="17" fillId="0" borderId="27" xfId="0" applyFont="1" applyBorder="1">
      <alignment vertical="center"/>
    </xf>
    <xf numFmtId="0" fontId="13" fillId="0" borderId="31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41" fontId="14" fillId="0" borderId="45" xfId="1" applyFont="1" applyBorder="1" applyAlignment="1">
      <alignment horizontal="center" vertical="center"/>
    </xf>
    <xf numFmtId="41" fontId="14" fillId="0" borderId="46" xfId="1" applyFont="1" applyFill="1" applyBorder="1" applyAlignment="1">
      <alignment horizontal="center" vertical="center"/>
    </xf>
    <xf numFmtId="41" fontId="14" fillId="0" borderId="33" xfId="2" applyFont="1" applyFill="1" applyBorder="1" applyAlignment="1">
      <alignment horizontal="center" vertical="center"/>
    </xf>
    <xf numFmtId="3" fontId="14" fillId="0" borderId="33" xfId="1" applyNumberFormat="1" applyFont="1" applyFill="1" applyBorder="1" applyAlignment="1">
      <alignment horizontal="right" vertical="center"/>
    </xf>
    <xf numFmtId="176" fontId="14" fillId="0" borderId="33" xfId="1" applyNumberFormat="1" applyFont="1" applyBorder="1" applyAlignment="1">
      <alignment horizontal="right" vertical="center"/>
    </xf>
    <xf numFmtId="0" fontId="10" fillId="0" borderId="47" xfId="0" applyFont="1" applyBorder="1">
      <alignment vertical="center"/>
    </xf>
    <xf numFmtId="0" fontId="10" fillId="0" borderId="47" xfId="0" applyFont="1" applyBorder="1" applyAlignment="1">
      <alignment horizontal="center" vertical="center"/>
    </xf>
    <xf numFmtId="41" fontId="12" fillId="0" borderId="47" xfId="0" applyNumberFormat="1" applyFont="1" applyBorder="1">
      <alignment vertical="center"/>
    </xf>
    <xf numFmtId="0" fontId="12" fillId="0" borderId="48" xfId="0" applyFont="1" applyBorder="1">
      <alignment vertical="center"/>
    </xf>
    <xf numFmtId="0" fontId="6" fillId="0" borderId="23" xfId="0" applyFont="1" applyBorder="1" applyAlignment="1">
      <alignment horizontal="center" vertical="center"/>
    </xf>
    <xf numFmtId="41" fontId="6" fillId="0" borderId="24" xfId="1" applyFont="1" applyBorder="1" applyAlignment="1">
      <alignment horizontal="center" vertical="center"/>
    </xf>
    <xf numFmtId="41" fontId="6" fillId="0" borderId="41" xfId="1" applyFont="1" applyBorder="1" applyAlignment="1">
      <alignment horizontal="center" vertical="center"/>
    </xf>
    <xf numFmtId="41" fontId="15" fillId="0" borderId="42" xfId="2" applyFont="1" applyFill="1" applyBorder="1" applyAlignment="1">
      <alignment horizontal="center" vertical="center"/>
    </xf>
    <xf numFmtId="3" fontId="6" fillId="0" borderId="42" xfId="1" applyNumberFormat="1" applyFont="1" applyFill="1" applyBorder="1" applyAlignment="1">
      <alignment horizontal="right" vertical="center"/>
    </xf>
    <xf numFmtId="0" fontId="10" fillId="0" borderId="0" xfId="0" applyFont="1" applyBorder="1">
      <alignment vertical="center"/>
    </xf>
    <xf numFmtId="41" fontId="10" fillId="0" borderId="0" xfId="0" applyNumberFormat="1" applyFont="1" applyBorder="1">
      <alignment vertical="center"/>
    </xf>
    <xf numFmtId="0" fontId="12" fillId="0" borderId="29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41" fontId="10" fillId="0" borderId="34" xfId="0" applyNumberFormat="1" applyFont="1" applyBorder="1" applyAlignment="1">
      <alignment horizontal="center" vertical="center"/>
    </xf>
    <xf numFmtId="41" fontId="10" fillId="0" borderId="34" xfId="0" applyNumberFormat="1" applyFont="1" applyBorder="1" applyAlignment="1">
      <alignment vertical="center"/>
    </xf>
    <xf numFmtId="0" fontId="10" fillId="0" borderId="23" xfId="0" applyFont="1" applyFill="1" applyBorder="1" applyAlignment="1">
      <alignment horizontal="left" vertical="center" shrinkToFit="1"/>
    </xf>
    <xf numFmtId="41" fontId="17" fillId="0" borderId="0" xfId="2" applyFont="1" applyFill="1" applyBorder="1">
      <alignment vertical="center"/>
    </xf>
    <xf numFmtId="0" fontId="17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7" fillId="0" borderId="0" xfId="0" quotePrefix="1" applyFont="1" applyFill="1" applyBorder="1" applyAlignment="1">
      <alignment horizontal="center" vertical="center"/>
    </xf>
    <xf numFmtId="0" fontId="10" fillId="0" borderId="27" xfId="0" applyFont="1" applyFill="1" applyBorder="1">
      <alignment vertical="center"/>
    </xf>
    <xf numFmtId="41" fontId="10" fillId="0" borderId="0" xfId="2" applyFont="1" applyFill="1" applyBorder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41" fontId="6" fillId="0" borderId="24" xfId="1" applyFont="1" applyBorder="1" applyAlignment="1">
      <alignment vertical="center"/>
    </xf>
    <xf numFmtId="41" fontId="6" fillId="0" borderId="21" xfId="1" applyFont="1" applyFill="1" applyBorder="1" applyAlignment="1">
      <alignment vertical="center"/>
    </xf>
    <xf numFmtId="3" fontId="6" fillId="0" borderId="22" xfId="1" applyNumberFormat="1" applyFont="1" applyFill="1" applyBorder="1" applyAlignment="1">
      <alignment vertical="center"/>
    </xf>
    <xf numFmtId="176" fontId="6" fillId="0" borderId="22" xfId="1" applyNumberFormat="1" applyFont="1" applyBorder="1" applyAlignment="1">
      <alignment vertical="center"/>
    </xf>
    <xf numFmtId="0" fontId="6" fillId="0" borderId="37" xfId="0" applyFont="1" applyBorder="1" applyAlignment="1">
      <alignment vertical="center"/>
    </xf>
    <xf numFmtId="0" fontId="17" fillId="0" borderId="23" xfId="0" applyFont="1" applyFill="1" applyBorder="1" applyAlignment="1">
      <alignment horizontal="left" vertical="center" shrinkToFit="1"/>
    </xf>
    <xf numFmtId="0" fontId="17" fillId="0" borderId="27" xfId="0" applyFont="1" applyFill="1" applyBorder="1">
      <alignment vertical="center"/>
    </xf>
    <xf numFmtId="41" fontId="6" fillId="0" borderId="21" xfId="1" applyFont="1" applyFill="1" applyBorder="1" applyAlignment="1">
      <alignment horizontal="center" vertical="center"/>
    </xf>
    <xf numFmtId="3" fontId="6" fillId="0" borderId="22" xfId="1" applyNumberFormat="1" applyFont="1" applyFill="1" applyBorder="1" applyAlignment="1">
      <alignment horizontal="right" vertical="center"/>
    </xf>
    <xf numFmtId="176" fontId="6" fillId="0" borderId="22" xfId="1" applyNumberFormat="1" applyFont="1" applyBorder="1" applyAlignment="1">
      <alignment horizontal="right" vertical="center"/>
    </xf>
    <xf numFmtId="41" fontId="10" fillId="0" borderId="0" xfId="2" applyFont="1" applyFill="1" applyBorder="1" applyAlignment="1">
      <alignment horizontal="right" vertical="center"/>
    </xf>
    <xf numFmtId="41" fontId="14" fillId="0" borderId="49" xfId="2" applyFont="1" applyFill="1" applyBorder="1" applyAlignment="1">
      <alignment horizontal="center" vertical="center"/>
    </xf>
    <xf numFmtId="0" fontId="19" fillId="0" borderId="47" xfId="0" applyFont="1" applyBorder="1">
      <alignment vertical="center"/>
    </xf>
    <xf numFmtId="0" fontId="19" fillId="0" borderId="47" xfId="0" applyFont="1" applyBorder="1" applyAlignment="1">
      <alignment horizontal="center" vertical="center"/>
    </xf>
    <xf numFmtId="41" fontId="19" fillId="0" borderId="47" xfId="0" applyNumberFormat="1" applyFont="1" applyBorder="1">
      <alignment vertical="center"/>
    </xf>
    <xf numFmtId="0" fontId="19" fillId="0" borderId="48" xfId="0" applyFont="1" applyBorder="1">
      <alignment vertical="center"/>
    </xf>
    <xf numFmtId="0" fontId="12" fillId="0" borderId="0" xfId="0" applyFont="1">
      <alignment vertical="center"/>
    </xf>
    <xf numFmtId="41" fontId="12" fillId="0" borderId="0" xfId="1" applyFont="1">
      <alignment vertical="center"/>
    </xf>
    <xf numFmtId="0" fontId="13" fillId="0" borderId="22" xfId="0" applyFont="1" applyBorder="1" applyAlignment="1">
      <alignment horizontal="center" vertical="center" shrinkToFit="1"/>
    </xf>
    <xf numFmtId="0" fontId="15" fillId="0" borderId="44" xfId="0" applyFont="1" applyBorder="1" applyAlignment="1">
      <alignment horizontal="center" vertical="center"/>
    </xf>
    <xf numFmtId="41" fontId="6" fillId="0" borderId="45" xfId="1" applyFont="1" applyBorder="1" applyAlignment="1">
      <alignment horizontal="center" vertical="center"/>
    </xf>
    <xf numFmtId="41" fontId="6" fillId="0" borderId="46" xfId="1" applyFont="1" applyFill="1" applyBorder="1" applyAlignment="1">
      <alignment horizontal="center" vertical="center"/>
    </xf>
    <xf numFmtId="41" fontId="15" fillId="0" borderId="49" xfId="2" applyFont="1" applyFill="1" applyBorder="1" applyAlignment="1">
      <alignment horizontal="center" vertical="center"/>
    </xf>
    <xf numFmtId="0" fontId="11" fillId="0" borderId="44" xfId="0" applyFont="1" applyBorder="1">
      <alignment vertical="center"/>
    </xf>
    <xf numFmtId="0" fontId="11" fillId="0" borderId="47" xfId="0" applyFont="1" applyBorder="1">
      <alignment vertical="center"/>
    </xf>
    <xf numFmtId="0" fontId="11" fillId="0" borderId="47" xfId="0" applyFont="1" applyBorder="1" applyAlignment="1">
      <alignment horizontal="center" vertical="center"/>
    </xf>
    <xf numFmtId="41" fontId="11" fillId="0" borderId="47" xfId="0" applyNumberFormat="1" applyFont="1" applyBorder="1">
      <alignment vertical="center"/>
    </xf>
    <xf numFmtId="0" fontId="11" fillId="0" borderId="48" xfId="0" applyFont="1" applyBorder="1">
      <alignment vertical="center"/>
    </xf>
    <xf numFmtId="0" fontId="10" fillId="0" borderId="23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 shrinkToFit="1"/>
    </xf>
    <xf numFmtId="0" fontId="12" fillId="0" borderId="47" xfId="0" applyFont="1" applyBorder="1">
      <alignment vertical="center"/>
    </xf>
    <xf numFmtId="0" fontId="12" fillId="0" borderId="47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10" fillId="0" borderId="44" xfId="0" applyFont="1" applyBorder="1">
      <alignment vertical="center"/>
    </xf>
    <xf numFmtId="41" fontId="10" fillId="0" borderId="47" xfId="0" applyNumberFormat="1" applyFont="1" applyBorder="1">
      <alignment vertical="center"/>
    </xf>
    <xf numFmtId="0" fontId="10" fillId="0" borderId="48" xfId="0" applyFont="1" applyBorder="1">
      <alignment vertical="center"/>
    </xf>
    <xf numFmtId="0" fontId="4" fillId="0" borderId="23" xfId="0" applyFont="1" applyBorder="1" applyAlignment="1">
      <alignment horizontal="center" vertical="center"/>
    </xf>
    <xf numFmtId="178" fontId="6" fillId="0" borderId="28" xfId="1" applyNumberFormat="1" applyFont="1" applyBorder="1" applyAlignment="1">
      <alignment horizontal="right" vertical="center"/>
    </xf>
    <xf numFmtId="0" fontId="10" fillId="0" borderId="23" xfId="0" applyFont="1" applyBorder="1">
      <alignment vertical="center"/>
    </xf>
    <xf numFmtId="178" fontId="6" fillId="0" borderId="22" xfId="1" applyNumberFormat="1" applyFont="1" applyBorder="1" applyAlignment="1">
      <alignment horizontal="right" vertical="center"/>
    </xf>
    <xf numFmtId="41" fontId="10" fillId="0" borderId="0" xfId="1" applyFont="1" applyBorder="1">
      <alignment vertical="center"/>
    </xf>
    <xf numFmtId="41" fontId="6" fillId="0" borderId="22" xfId="2" applyFont="1" applyFill="1" applyBorder="1" applyAlignment="1">
      <alignment horizontal="center" vertical="center"/>
    </xf>
    <xf numFmtId="178" fontId="6" fillId="0" borderId="42" xfId="1" applyNumberFormat="1" applyFont="1" applyBorder="1" applyAlignment="1">
      <alignment horizontal="right" vertical="center"/>
    </xf>
    <xf numFmtId="0" fontId="17" fillId="0" borderId="0" xfId="0" applyFont="1" applyBorder="1" applyAlignment="1">
      <alignment horizontal="left" vertical="center"/>
    </xf>
    <xf numFmtId="0" fontId="14" fillId="0" borderId="47" xfId="0" applyFont="1" applyBorder="1" applyAlignment="1">
      <alignment horizontal="center" vertical="center"/>
    </xf>
    <xf numFmtId="41" fontId="14" fillId="0" borderId="49" xfId="1" applyFont="1" applyFill="1" applyBorder="1" applyAlignment="1">
      <alignment horizontal="center" vertical="center"/>
    </xf>
    <xf numFmtId="0" fontId="10" fillId="0" borderId="47" xfId="0" applyFont="1" applyFill="1" applyBorder="1">
      <alignment vertical="center"/>
    </xf>
    <xf numFmtId="0" fontId="10" fillId="0" borderId="47" xfId="0" applyFont="1" applyFill="1" applyBorder="1" applyAlignment="1">
      <alignment vertical="center"/>
    </xf>
    <xf numFmtId="0" fontId="10" fillId="0" borderId="47" xfId="0" applyFont="1" applyFill="1" applyBorder="1" applyAlignment="1">
      <alignment horizontal="center" vertical="center"/>
    </xf>
    <xf numFmtId="41" fontId="12" fillId="0" borderId="47" xfId="0" applyNumberFormat="1" applyFont="1" applyFill="1" applyBorder="1">
      <alignment vertical="center"/>
    </xf>
    <xf numFmtId="0" fontId="12" fillId="0" borderId="48" xfId="0" applyFont="1" applyFill="1" applyBorder="1">
      <alignment vertical="center"/>
    </xf>
    <xf numFmtId="41" fontId="6" fillId="0" borderId="25" xfId="1" applyFont="1" applyFill="1" applyBorder="1" applyAlignment="1">
      <alignment horizontal="center" vertical="center"/>
    </xf>
    <xf numFmtId="0" fontId="10" fillId="0" borderId="0" xfId="0" applyFont="1" applyFill="1" applyBorder="1">
      <alignment vertical="center"/>
    </xf>
    <xf numFmtId="0" fontId="10" fillId="0" borderId="0" xfId="0" applyFont="1" applyFill="1" applyBorder="1" applyAlignment="1">
      <alignment vertical="center"/>
    </xf>
    <xf numFmtId="41" fontId="10" fillId="0" borderId="0" xfId="0" applyNumberFormat="1" applyFont="1" applyFill="1" applyBorder="1">
      <alignment vertical="center"/>
    </xf>
    <xf numFmtId="0" fontId="10" fillId="0" borderId="29" xfId="0" applyFont="1" applyFill="1" applyBorder="1" applyAlignment="1">
      <alignment horizontal="left" vertical="center"/>
    </xf>
    <xf numFmtId="41" fontId="10" fillId="0" borderId="34" xfId="1" applyFont="1" applyFill="1" applyBorder="1">
      <alignment vertical="center"/>
    </xf>
    <xf numFmtId="0" fontId="10" fillId="0" borderId="34" xfId="0" applyFont="1" applyFill="1" applyBorder="1" applyAlignment="1">
      <alignment vertical="center"/>
    </xf>
    <xf numFmtId="0" fontId="10" fillId="0" borderId="34" xfId="0" applyFont="1" applyFill="1" applyBorder="1" applyAlignment="1">
      <alignment horizontal="center" vertical="center"/>
    </xf>
    <xf numFmtId="0" fontId="10" fillId="0" borderId="35" xfId="0" applyFont="1" applyFill="1" applyBorder="1">
      <alignment vertical="center"/>
    </xf>
    <xf numFmtId="41" fontId="6" fillId="0" borderId="42" xfId="2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left" vertical="center"/>
    </xf>
    <xf numFmtId="41" fontId="10" fillId="0" borderId="0" xfId="2" applyFont="1" applyFill="1" applyBorder="1" applyAlignment="1">
      <alignment horizontal="center" vertical="center"/>
    </xf>
    <xf numFmtId="0" fontId="12" fillId="0" borderId="29" xfId="0" applyFont="1" applyBorder="1" applyAlignment="1">
      <alignment horizontal="left" vertical="center"/>
    </xf>
    <xf numFmtId="0" fontId="10" fillId="2" borderId="23" xfId="0" applyFont="1" applyFill="1" applyBorder="1" applyAlignment="1">
      <alignment horizontal="left" vertical="center"/>
    </xf>
    <xf numFmtId="41" fontId="10" fillId="2" borderId="0" xfId="2" applyFont="1" applyFill="1" applyBorder="1">
      <alignment vertical="center"/>
    </xf>
    <xf numFmtId="0" fontId="10" fillId="2" borderId="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0" fillId="2" borderId="0" xfId="0" quotePrefix="1" applyFont="1" applyFill="1" applyBorder="1" applyAlignment="1">
      <alignment horizontal="center" vertical="center"/>
    </xf>
    <xf numFmtId="0" fontId="10" fillId="2" borderId="27" xfId="0" applyFont="1" applyFill="1" applyBorder="1">
      <alignment vertical="center"/>
    </xf>
    <xf numFmtId="41" fontId="10" fillId="0" borderId="0" xfId="2" applyFont="1">
      <alignment vertical="center"/>
    </xf>
    <xf numFmtId="41" fontId="10" fillId="0" borderId="0" xfId="1" applyFont="1" applyFill="1">
      <alignment vertical="center"/>
    </xf>
    <xf numFmtId="41" fontId="10" fillId="0" borderId="0" xfId="2" applyFont="1" applyFill="1">
      <alignment vertical="center"/>
    </xf>
    <xf numFmtId="0" fontId="10" fillId="0" borderId="0" xfId="0" applyFont="1" applyFill="1">
      <alignment vertical="center"/>
    </xf>
    <xf numFmtId="41" fontId="6" fillId="0" borderId="42" xfId="2" applyFont="1" applyFill="1" applyBorder="1" applyAlignment="1">
      <alignment horizontal="center" vertical="center"/>
    </xf>
    <xf numFmtId="3" fontId="6" fillId="0" borderId="42" xfId="1" applyNumberFormat="1" applyFont="1" applyFill="1" applyBorder="1" applyAlignment="1">
      <alignment horizontal="right" vertical="center"/>
    </xf>
    <xf numFmtId="176" fontId="6" fillId="0" borderId="42" xfId="1" applyNumberFormat="1" applyFont="1" applyBorder="1" applyAlignment="1">
      <alignment horizontal="right" vertical="center"/>
    </xf>
    <xf numFmtId="0" fontId="10" fillId="0" borderId="50" xfId="0" applyFont="1" applyFill="1" applyBorder="1" applyAlignment="1">
      <alignment horizontal="left" vertical="center"/>
    </xf>
    <xf numFmtId="41" fontId="10" fillId="0" borderId="43" xfId="2" applyFont="1" applyFill="1" applyBorder="1">
      <alignment vertical="center"/>
    </xf>
    <xf numFmtId="0" fontId="10" fillId="0" borderId="43" xfId="0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10" fillId="0" borderId="43" xfId="0" quotePrefix="1" applyFont="1" applyFill="1" applyBorder="1" applyAlignment="1">
      <alignment horizontal="center" vertical="center"/>
    </xf>
    <xf numFmtId="0" fontId="10" fillId="0" borderId="51" xfId="0" applyFont="1" applyFill="1" applyBorder="1">
      <alignment vertical="center"/>
    </xf>
    <xf numFmtId="41" fontId="10" fillId="0" borderId="34" xfId="2" applyFont="1" applyFill="1" applyBorder="1">
      <alignment vertical="center"/>
    </xf>
    <xf numFmtId="0" fontId="10" fillId="0" borderId="34" xfId="0" applyFont="1" applyFill="1" applyBorder="1" applyAlignment="1">
      <alignment horizontal="center" vertical="center"/>
    </xf>
    <xf numFmtId="0" fontId="17" fillId="0" borderId="23" xfId="0" applyFont="1" applyFill="1" applyBorder="1" applyAlignment="1">
      <alignment horizontal="left" vertical="center"/>
    </xf>
    <xf numFmtId="0" fontId="10" fillId="0" borderId="52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7" fillId="0" borderId="50" xfId="0" applyFont="1" applyFill="1" applyBorder="1" applyAlignment="1">
      <alignment horizontal="left" vertical="center"/>
    </xf>
    <xf numFmtId="177" fontId="6" fillId="0" borderId="31" xfId="1" applyNumberFormat="1" applyFont="1" applyFill="1" applyBorder="1" applyAlignment="1">
      <alignment horizontal="right" vertical="center"/>
    </xf>
    <xf numFmtId="41" fontId="6" fillId="0" borderId="28" xfId="2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left" vertical="center"/>
    </xf>
    <xf numFmtId="177" fontId="6" fillId="0" borderId="21" xfId="1" applyNumberFormat="1" applyFont="1" applyFill="1" applyBorder="1" applyAlignment="1">
      <alignment horizontal="right" vertical="center"/>
    </xf>
    <xf numFmtId="0" fontId="4" fillId="0" borderId="42" xfId="0" applyFont="1" applyBorder="1" applyAlignment="1">
      <alignment horizontal="center" vertical="center"/>
    </xf>
    <xf numFmtId="177" fontId="6" fillId="0" borderId="41" xfId="1" applyNumberFormat="1" applyFont="1" applyFill="1" applyBorder="1" applyAlignment="1">
      <alignment horizontal="right" vertical="center"/>
    </xf>
    <xf numFmtId="0" fontId="10" fillId="0" borderId="43" xfId="0" quotePrefix="1" applyFont="1" applyFill="1" applyBorder="1" applyAlignment="1">
      <alignment horizontal="left" vertical="center"/>
    </xf>
    <xf numFmtId="41" fontId="6" fillId="0" borderId="32" xfId="1" applyFont="1" applyFill="1" applyBorder="1" applyAlignment="1">
      <alignment horizontal="center" vertical="center"/>
    </xf>
    <xf numFmtId="0" fontId="10" fillId="0" borderId="34" xfId="0" applyFont="1" applyBorder="1">
      <alignment vertical="center"/>
    </xf>
    <xf numFmtId="0" fontId="6" fillId="0" borderId="44" xfId="0" applyFont="1" applyBorder="1" applyAlignment="1">
      <alignment horizontal="center" vertical="center"/>
    </xf>
    <xf numFmtId="41" fontId="6" fillId="0" borderId="32" xfId="1" applyFont="1" applyFill="1" applyBorder="1" applyAlignment="1">
      <alignment horizontal="center" vertical="center"/>
    </xf>
    <xf numFmtId="41" fontId="6" fillId="0" borderId="25" xfId="1" applyFont="1" applyFill="1" applyBorder="1" applyAlignment="1">
      <alignment horizontal="center" vertical="center"/>
    </xf>
    <xf numFmtId="0" fontId="6" fillId="0" borderId="44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/>
    </xf>
    <xf numFmtId="0" fontId="12" fillId="0" borderId="27" xfId="0" applyFont="1" applyFill="1" applyBorder="1">
      <alignment vertical="center"/>
    </xf>
    <xf numFmtId="41" fontId="6" fillId="0" borderId="49" xfId="2" applyFont="1" applyFill="1" applyBorder="1" applyAlignment="1">
      <alignment horizontal="center" vertical="center"/>
    </xf>
    <xf numFmtId="41" fontId="6" fillId="0" borderId="0" xfId="2" applyFont="1">
      <alignment vertical="center"/>
    </xf>
    <xf numFmtId="0" fontId="10" fillId="0" borderId="50" xfId="0" applyFont="1" applyBorder="1" applyAlignment="1">
      <alignment horizontal="left" vertical="center"/>
    </xf>
    <xf numFmtId="0" fontId="10" fillId="0" borderId="43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0" fillId="0" borderId="43" xfId="0" quotePrefix="1" applyFont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2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2" fillId="0" borderId="0" xfId="0" quotePrefix="1" applyFont="1" applyBorder="1" applyAlignment="1">
      <alignment horizontal="center" vertical="center"/>
    </xf>
    <xf numFmtId="41" fontId="6" fillId="0" borderId="38" xfId="1" applyFont="1" applyFill="1" applyBorder="1" applyAlignment="1">
      <alignment horizontal="center" vertical="center"/>
    </xf>
    <xf numFmtId="41" fontId="17" fillId="0" borderId="43" xfId="2" applyFont="1" applyFill="1" applyBorder="1">
      <alignment vertical="center"/>
    </xf>
    <xf numFmtId="0" fontId="17" fillId="0" borderId="43" xfId="0" applyFont="1" applyFill="1" applyBorder="1" applyAlignment="1">
      <alignment horizontal="center" vertical="center"/>
    </xf>
    <xf numFmtId="0" fontId="18" fillId="0" borderId="43" xfId="0" applyFont="1" applyFill="1" applyBorder="1" applyAlignment="1">
      <alignment horizontal="center" vertical="center"/>
    </xf>
    <xf numFmtId="0" fontId="17" fillId="0" borderId="43" xfId="0" quotePrefix="1" applyFont="1" applyFill="1" applyBorder="1" applyAlignment="1">
      <alignment horizontal="center" vertical="center"/>
    </xf>
    <xf numFmtId="0" fontId="17" fillId="0" borderId="51" xfId="0" applyFont="1" applyFill="1" applyBorder="1">
      <alignment vertical="center"/>
    </xf>
    <xf numFmtId="0" fontId="4" fillId="0" borderId="0" xfId="0" applyFont="1" applyAlignment="1">
      <alignment horizontal="center" vertical="center"/>
    </xf>
    <xf numFmtId="0" fontId="6" fillId="0" borderId="29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1" fillId="0" borderId="23" xfId="0" applyFont="1" applyFill="1" applyBorder="1" applyAlignment="1">
      <alignment horizontal="left" vertical="center" wrapText="1"/>
    </xf>
    <xf numFmtId="0" fontId="11" fillId="0" borderId="23" xfId="0" applyFont="1" applyFill="1" applyBorder="1" applyAlignment="1">
      <alignment horizontal="left" vertical="center" shrinkToFit="1"/>
    </xf>
    <xf numFmtId="0" fontId="4" fillId="0" borderId="41" xfId="0" applyFont="1" applyBorder="1" applyAlignment="1">
      <alignment horizontal="center" vertical="center"/>
    </xf>
    <xf numFmtId="0" fontId="21" fillId="0" borderId="50" xfId="0" applyFont="1" applyFill="1" applyBorder="1" applyAlignment="1">
      <alignment horizontal="left" vertical="center" shrinkToFit="1"/>
    </xf>
    <xf numFmtId="41" fontId="6" fillId="0" borderId="46" xfId="1" applyFont="1" applyBorder="1" applyAlignment="1">
      <alignment horizontal="center" vertical="center"/>
    </xf>
    <xf numFmtId="41" fontId="15" fillId="0" borderId="33" xfId="2" applyFont="1" applyFill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 shrinkToFit="1"/>
    </xf>
    <xf numFmtId="41" fontId="6" fillId="0" borderId="30" xfId="1" applyFont="1" applyBorder="1" applyAlignment="1">
      <alignment horizontal="right" vertical="center"/>
    </xf>
    <xf numFmtId="41" fontId="6" fillId="0" borderId="31" xfId="1" applyFont="1" applyFill="1" applyBorder="1" applyAlignment="1">
      <alignment horizontal="right" vertical="center"/>
    </xf>
    <xf numFmtId="41" fontId="6" fillId="0" borderId="28" xfId="2" applyFont="1" applyFill="1" applyBorder="1" applyAlignment="1">
      <alignment horizontal="right" vertical="center"/>
    </xf>
    <xf numFmtId="0" fontId="10" fillId="0" borderId="44" xfId="0" applyFont="1" applyBorder="1" applyAlignment="1">
      <alignment horizontal="left" vertical="center"/>
    </xf>
    <xf numFmtId="41" fontId="10" fillId="0" borderId="47" xfId="1" applyFont="1" applyBorder="1">
      <alignment vertical="center"/>
    </xf>
    <xf numFmtId="0" fontId="16" fillId="0" borderId="47" xfId="0" applyFont="1" applyBorder="1" applyAlignment="1">
      <alignment horizontal="center" vertical="center"/>
    </xf>
    <xf numFmtId="0" fontId="10" fillId="0" borderId="47" xfId="0" quotePrefix="1" applyFont="1" applyBorder="1" applyAlignment="1">
      <alignment horizontal="center" vertical="center"/>
    </xf>
    <xf numFmtId="41" fontId="10" fillId="0" borderId="47" xfId="2" applyFont="1" applyBorder="1">
      <alignment vertical="center"/>
    </xf>
    <xf numFmtId="0" fontId="6" fillId="0" borderId="44" xfId="0" applyFont="1" applyBorder="1" applyAlignment="1">
      <alignment horizontal="center" vertical="center" wrapText="1"/>
    </xf>
    <xf numFmtId="41" fontId="6" fillId="0" borderId="45" xfId="1" applyNumberFormat="1" applyFont="1" applyBorder="1" applyAlignment="1">
      <alignment horizontal="center" vertical="center"/>
    </xf>
    <xf numFmtId="0" fontId="17" fillId="0" borderId="44" xfId="0" applyFont="1" applyBorder="1" applyAlignment="1">
      <alignment horizontal="left" vertical="center"/>
    </xf>
    <xf numFmtId="41" fontId="17" fillId="0" borderId="47" xfId="1" applyFont="1" applyBorder="1">
      <alignment vertical="center"/>
    </xf>
    <xf numFmtId="0" fontId="17" fillId="0" borderId="47" xfId="0" applyFont="1" applyBorder="1">
      <alignment vertical="center"/>
    </xf>
    <xf numFmtId="0" fontId="18" fillId="0" borderId="47" xfId="0" applyFont="1" applyBorder="1" applyAlignment="1">
      <alignment horizontal="center" vertical="center"/>
    </xf>
    <xf numFmtId="0" fontId="17" fillId="0" borderId="47" xfId="0" applyFont="1" applyBorder="1" applyAlignment="1">
      <alignment horizontal="center" vertical="center"/>
    </xf>
    <xf numFmtId="0" fontId="17" fillId="0" borderId="47" xfId="0" quotePrefix="1" applyFont="1" applyBorder="1" applyAlignment="1">
      <alignment horizontal="center" vertical="center"/>
    </xf>
    <xf numFmtId="41" fontId="17" fillId="0" borderId="47" xfId="2" applyFont="1" applyBorder="1">
      <alignment vertical="center"/>
    </xf>
    <xf numFmtId="0" fontId="17" fillId="0" borderId="48" xfId="0" applyFont="1" applyBorder="1">
      <alignment vertical="center"/>
    </xf>
    <xf numFmtId="0" fontId="6" fillId="0" borderId="29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left" vertical="center"/>
    </xf>
    <xf numFmtId="0" fontId="17" fillId="0" borderId="34" xfId="0" applyFont="1" applyBorder="1">
      <alignment vertical="center"/>
    </xf>
    <xf numFmtId="0" fontId="18" fillId="0" borderId="34" xfId="0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0" fontId="17" fillId="0" borderId="34" xfId="0" quotePrefix="1" applyFont="1" applyBorder="1" applyAlignment="1">
      <alignment horizontal="center" vertical="center"/>
    </xf>
    <xf numFmtId="41" fontId="17" fillId="0" borderId="34" xfId="2" applyFont="1" applyBorder="1">
      <alignment vertical="center"/>
    </xf>
    <xf numFmtId="0" fontId="17" fillId="0" borderId="35" xfId="0" applyFont="1" applyBorder="1">
      <alignment vertical="center"/>
    </xf>
    <xf numFmtId="0" fontId="13" fillId="0" borderId="44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41" fontId="14" fillId="0" borderId="30" xfId="1" applyNumberFormat="1" applyFont="1" applyBorder="1" applyAlignment="1">
      <alignment horizontal="center" vertical="center"/>
    </xf>
    <xf numFmtId="41" fontId="14" fillId="0" borderId="46" xfId="1" applyNumberFormat="1" applyFont="1" applyBorder="1" applyAlignment="1">
      <alignment horizontal="center" vertical="center"/>
    </xf>
    <xf numFmtId="41" fontId="14" fillId="0" borderId="33" xfId="1" applyNumberFormat="1" applyFont="1" applyBorder="1" applyAlignment="1">
      <alignment horizontal="center" vertical="center"/>
    </xf>
    <xf numFmtId="3" fontId="14" fillId="0" borderId="33" xfId="1" applyNumberFormat="1" applyFont="1" applyBorder="1" applyAlignment="1">
      <alignment horizontal="right" vertical="center"/>
    </xf>
    <xf numFmtId="0" fontId="10" fillId="0" borderId="34" xfId="0" quotePrefix="1" applyFont="1" applyBorder="1" applyAlignment="1">
      <alignment horizontal="center" vertical="center"/>
    </xf>
    <xf numFmtId="41" fontId="12" fillId="0" borderId="34" xfId="2" applyFont="1" applyBorder="1">
      <alignment vertical="center"/>
    </xf>
    <xf numFmtId="0" fontId="12" fillId="0" borderId="35" xfId="0" applyFont="1" applyBorder="1">
      <alignment vertical="center"/>
    </xf>
    <xf numFmtId="0" fontId="6" fillId="0" borderId="23" xfId="0" applyFont="1" applyBorder="1" applyAlignment="1">
      <alignment horizontal="center" vertical="center" wrapText="1"/>
    </xf>
    <xf numFmtId="41" fontId="6" fillId="0" borderId="30" xfId="1" applyNumberFormat="1" applyFont="1" applyBorder="1" applyAlignment="1">
      <alignment horizontal="center" vertical="center"/>
    </xf>
    <xf numFmtId="41" fontId="6" fillId="0" borderId="46" xfId="1" applyNumberFormat="1" applyFont="1" applyBorder="1" applyAlignment="1">
      <alignment horizontal="center" vertical="center"/>
    </xf>
    <xf numFmtId="41" fontId="6" fillId="0" borderId="33" xfId="2" applyFont="1" applyFill="1" applyBorder="1" applyAlignment="1">
      <alignment horizontal="right" vertical="center"/>
    </xf>
    <xf numFmtId="176" fontId="6" fillId="0" borderId="28" xfId="1" applyNumberFormat="1" applyFont="1" applyBorder="1" applyAlignment="1">
      <alignment horizontal="right" vertical="center"/>
    </xf>
    <xf numFmtId="0" fontId="6" fillId="0" borderId="53" xfId="0" applyFont="1" applyBorder="1" applyAlignment="1">
      <alignment horizontal="center" vertical="center"/>
    </xf>
    <xf numFmtId="41" fontId="6" fillId="0" borderId="49" xfId="1" applyFont="1" applyFill="1" applyBorder="1" applyAlignment="1">
      <alignment horizontal="center" vertical="center"/>
    </xf>
    <xf numFmtId="41" fontId="6" fillId="0" borderId="33" xfId="2" applyFont="1" applyFill="1" applyBorder="1" applyAlignment="1">
      <alignment horizontal="center" vertical="center"/>
    </xf>
    <xf numFmtId="177" fontId="6" fillId="0" borderId="49" xfId="1" applyNumberFormat="1" applyFont="1" applyFill="1" applyBorder="1" applyAlignment="1">
      <alignment horizontal="right" vertical="center"/>
    </xf>
    <xf numFmtId="0" fontId="21" fillId="0" borderId="44" xfId="0" applyFont="1" applyBorder="1" applyAlignment="1">
      <alignment vertical="center" shrinkToFit="1"/>
    </xf>
    <xf numFmtId="176" fontId="6" fillId="0" borderId="33" xfId="1" applyNumberFormat="1" applyFont="1" applyBorder="1" applyAlignment="1">
      <alignment horizontal="right" vertical="center"/>
    </xf>
    <xf numFmtId="0" fontId="6" fillId="0" borderId="23" xfId="0" applyFont="1" applyBorder="1" applyAlignment="1">
      <alignment horizontal="center" vertical="center"/>
    </xf>
    <xf numFmtId="41" fontId="10" fillId="0" borderId="0" xfId="1" applyFont="1" applyFill="1" applyBorder="1">
      <alignment vertical="center"/>
    </xf>
    <xf numFmtId="41" fontId="17" fillId="0" borderId="0" xfId="1" applyFont="1" applyFill="1" applyBorder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1" fontId="6" fillId="0" borderId="11" xfId="1" applyFont="1" applyBorder="1" applyAlignment="1">
      <alignment horizontal="center" vertical="center"/>
    </xf>
    <xf numFmtId="41" fontId="6" fillId="0" borderId="13" xfId="1" applyFont="1" applyFill="1" applyBorder="1" applyAlignment="1">
      <alignment horizontal="center" vertical="center"/>
    </xf>
    <xf numFmtId="41" fontId="6" fillId="0" borderId="9" xfId="2" applyFont="1" applyFill="1" applyBorder="1" applyAlignment="1">
      <alignment horizontal="center" vertical="center"/>
    </xf>
    <xf numFmtId="3" fontId="6" fillId="0" borderId="9" xfId="1" applyNumberFormat="1" applyFont="1" applyFill="1" applyBorder="1" applyAlignment="1">
      <alignment horizontal="right" vertical="center"/>
    </xf>
    <xf numFmtId="176" fontId="6" fillId="0" borderId="12" xfId="1" applyNumberFormat="1" applyFont="1" applyBorder="1" applyAlignment="1">
      <alignment horizontal="right" vertical="center"/>
    </xf>
    <xf numFmtId="0" fontId="17" fillId="0" borderId="10" xfId="0" applyFont="1" applyBorder="1" applyAlignment="1">
      <alignment horizontal="left" vertical="center"/>
    </xf>
    <xf numFmtId="41" fontId="17" fillId="0" borderId="54" xfId="1" applyFont="1" applyBorder="1">
      <alignment vertical="center"/>
    </xf>
    <xf numFmtId="0" fontId="17" fillId="0" borderId="54" xfId="0" applyFont="1" applyBorder="1" applyAlignment="1">
      <alignment horizontal="center" vertical="center"/>
    </xf>
    <xf numFmtId="0" fontId="18" fillId="0" borderId="54" xfId="0" applyFont="1" applyBorder="1" applyAlignment="1">
      <alignment horizontal="center" vertical="center"/>
    </xf>
    <xf numFmtId="0" fontId="17" fillId="0" borderId="54" xfId="0" quotePrefix="1" applyFont="1" applyBorder="1" applyAlignment="1">
      <alignment horizontal="center" vertical="center"/>
    </xf>
    <xf numFmtId="0" fontId="17" fillId="0" borderId="55" xfId="0" applyFont="1" applyBorder="1">
      <alignment vertical="center"/>
    </xf>
    <xf numFmtId="0" fontId="22" fillId="0" borderId="0" xfId="0" applyFont="1">
      <alignment vertical="center"/>
    </xf>
    <xf numFmtId="3" fontId="4" fillId="0" borderId="0" xfId="0" applyNumberFormat="1" applyFont="1">
      <alignment vertical="center"/>
    </xf>
    <xf numFmtId="41" fontId="6" fillId="0" borderId="0" xfId="1" applyFont="1" applyAlignment="1">
      <alignment horizontal="center" vertical="center"/>
    </xf>
    <xf numFmtId="41" fontId="6" fillId="0" borderId="0" xfId="1" applyFont="1" applyFill="1" applyAlignment="1">
      <alignment horizontal="center" vertical="center"/>
    </xf>
    <xf numFmtId="3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41" fontId="15" fillId="0" borderId="0" xfId="1" applyFont="1">
      <alignment vertical="center"/>
    </xf>
    <xf numFmtId="41" fontId="4" fillId="0" borderId="0" xfId="1" applyFo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178" fontId="6" fillId="0" borderId="0" xfId="1" applyNumberFormat="1" applyFont="1" applyAlignment="1">
      <alignment vertical="center"/>
    </xf>
    <xf numFmtId="177" fontId="6" fillId="0" borderId="0" xfId="1" applyNumberFormat="1" applyFont="1" applyAlignment="1">
      <alignment horizontal="right" vertical="center"/>
    </xf>
    <xf numFmtId="41" fontId="11" fillId="0" borderId="0" xfId="0" applyNumberFormat="1" applyFont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178" fontId="6" fillId="0" borderId="0" xfId="1" applyNumberFormat="1" applyFont="1" applyBorder="1" applyAlignment="1">
      <alignment vertical="center"/>
    </xf>
    <xf numFmtId="177" fontId="6" fillId="0" borderId="0" xfId="1" applyNumberFormat="1" applyFont="1" applyBorder="1" applyAlignment="1">
      <alignment horizontal="right" vertical="center"/>
    </xf>
    <xf numFmtId="41" fontId="6" fillId="0" borderId="0" xfId="1" applyFont="1" applyBorder="1" applyAlignment="1">
      <alignment horizontal="center" vertical="center"/>
    </xf>
    <xf numFmtId="43" fontId="10" fillId="0" borderId="0" xfId="0" applyNumberFormat="1" applyFont="1" applyBorder="1" applyAlignment="1">
      <alignment horizontal="left" vertical="center"/>
    </xf>
    <xf numFmtId="41" fontId="6" fillId="0" borderId="0" xfId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1" fontId="6" fillId="0" borderId="0" xfId="0" applyNumberFormat="1" applyFont="1" applyBorder="1" applyAlignment="1">
      <alignment horizontal="left" vertical="center"/>
    </xf>
    <xf numFmtId="0" fontId="10" fillId="0" borderId="56" xfId="0" applyFont="1" applyBorder="1">
      <alignment vertical="center"/>
    </xf>
    <xf numFmtId="41" fontId="10" fillId="0" borderId="57" xfId="2" applyFont="1" applyBorder="1">
      <alignment vertical="center"/>
    </xf>
    <xf numFmtId="0" fontId="10" fillId="0" borderId="57" xfId="0" quotePrefix="1" applyFont="1" applyBorder="1" applyAlignment="1">
      <alignment horizontal="center" vertical="center"/>
    </xf>
    <xf numFmtId="0" fontId="10" fillId="0" borderId="57" xfId="0" applyFont="1" applyBorder="1" applyAlignment="1">
      <alignment horizontal="center" vertical="center"/>
    </xf>
    <xf numFmtId="0" fontId="16" fillId="0" borderId="57" xfId="0" applyFont="1" applyBorder="1" applyAlignment="1">
      <alignment horizontal="center" vertical="center"/>
    </xf>
    <xf numFmtId="0" fontId="10" fillId="0" borderId="57" xfId="0" applyFont="1" applyBorder="1">
      <alignment vertical="center"/>
    </xf>
    <xf numFmtId="0" fontId="11" fillId="0" borderId="58" xfId="0" applyFont="1" applyBorder="1" applyAlignment="1">
      <alignment horizontal="left" vertical="center"/>
    </xf>
    <xf numFmtId="178" fontId="14" fillId="0" borderId="59" xfId="1" applyNumberFormat="1" applyFont="1" applyBorder="1" applyAlignment="1">
      <alignment vertical="center" wrapText="1"/>
    </xf>
    <xf numFmtId="177" fontId="6" fillId="0" borderId="45" xfId="1" applyNumberFormat="1" applyFont="1" applyBorder="1" applyAlignment="1">
      <alignment horizontal="right" vertical="center"/>
    </xf>
    <xf numFmtId="177" fontId="14" fillId="0" borderId="56" xfId="2" applyNumberFormat="1" applyFont="1" applyBorder="1" applyAlignment="1">
      <alignment horizontal="right" vertical="center" wrapText="1"/>
    </xf>
    <xf numFmtId="41" fontId="14" fillId="0" borderId="45" xfId="2" applyFont="1" applyFill="1" applyBorder="1" applyAlignment="1">
      <alignment vertical="center" wrapText="1"/>
    </xf>
    <xf numFmtId="41" fontId="14" fillId="0" borderId="59" xfId="2" applyFont="1" applyFill="1" applyBorder="1" applyAlignment="1">
      <alignment vertical="center" wrapText="1"/>
    </xf>
    <xf numFmtId="0" fontId="3" fillId="0" borderId="60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/>
    </xf>
    <xf numFmtId="41" fontId="6" fillId="0" borderId="61" xfId="1" applyFont="1" applyBorder="1" applyAlignment="1">
      <alignment horizontal="center" vertical="center"/>
    </xf>
    <xf numFmtId="0" fontId="11" fillId="0" borderId="29" xfId="0" applyFont="1" applyBorder="1" applyAlignment="1">
      <alignment horizontal="left" vertical="center"/>
    </xf>
    <xf numFmtId="178" fontId="14" fillId="0" borderId="45" xfId="1" applyNumberFormat="1" applyFont="1" applyBorder="1" applyAlignment="1">
      <alignment vertical="center" wrapText="1"/>
    </xf>
    <xf numFmtId="0" fontId="3" fillId="0" borderId="32" xfId="0" applyFont="1" applyBorder="1" applyAlignment="1">
      <alignment vertical="center" wrapText="1"/>
    </xf>
    <xf numFmtId="0" fontId="4" fillId="0" borderId="37" xfId="0" applyFont="1" applyBorder="1" applyAlignment="1">
      <alignment horizontal="center" vertical="center"/>
    </xf>
    <xf numFmtId="41" fontId="6" fillId="0" borderId="52" xfId="1" applyFont="1" applyBorder="1" applyAlignment="1">
      <alignment horizontal="center" vertical="center"/>
    </xf>
    <xf numFmtId="0" fontId="3" fillId="0" borderId="28" xfId="0" applyFont="1" applyBorder="1" applyAlignment="1">
      <alignment vertical="center" wrapText="1"/>
    </xf>
    <xf numFmtId="41" fontId="6" fillId="0" borderId="21" xfId="2" applyFont="1" applyBorder="1" applyAlignment="1">
      <alignment vertical="center" wrapText="1"/>
    </xf>
    <xf numFmtId="41" fontId="10" fillId="0" borderId="52" xfId="1" applyFont="1" applyBorder="1">
      <alignment vertical="center"/>
    </xf>
    <xf numFmtId="0" fontId="11" fillId="0" borderId="44" xfId="0" applyFont="1" applyBorder="1" applyAlignment="1">
      <alignment horizontal="left" vertical="center"/>
    </xf>
    <xf numFmtId="177" fontId="14" fillId="0" borderId="48" xfId="2" applyNumberFormat="1" applyFont="1" applyBorder="1" applyAlignment="1">
      <alignment horizontal="right" vertical="center" wrapText="1"/>
    </xf>
    <xf numFmtId="0" fontId="3" fillId="0" borderId="33" xfId="0" applyFont="1" applyBorder="1" applyAlignment="1">
      <alignment vertical="center" wrapText="1"/>
    </xf>
    <xf numFmtId="41" fontId="10" fillId="0" borderId="43" xfId="2" applyFont="1" applyBorder="1">
      <alignment vertical="center"/>
    </xf>
    <xf numFmtId="0" fontId="10" fillId="0" borderId="43" xfId="0" applyFont="1" applyBorder="1">
      <alignment vertical="center"/>
    </xf>
    <xf numFmtId="0" fontId="11" fillId="0" borderId="50" xfId="0" applyFont="1" applyBorder="1" applyAlignment="1">
      <alignment horizontal="left" vertical="center"/>
    </xf>
    <xf numFmtId="178" fontId="14" fillId="0" borderId="40" xfId="1" applyNumberFormat="1" applyFont="1" applyBorder="1" applyAlignment="1">
      <alignment vertical="center" wrapText="1"/>
    </xf>
    <xf numFmtId="177" fontId="6" fillId="0" borderId="40" xfId="1" applyNumberFormat="1" applyFont="1" applyBorder="1" applyAlignment="1">
      <alignment horizontal="right" vertical="center"/>
    </xf>
    <xf numFmtId="177" fontId="14" fillId="0" borderId="51" xfId="2" applyNumberFormat="1" applyFont="1" applyBorder="1" applyAlignment="1">
      <alignment horizontal="right" vertical="center" wrapText="1"/>
    </xf>
    <xf numFmtId="41" fontId="14" fillId="0" borderId="40" xfId="2" applyFont="1" applyFill="1" applyBorder="1" applyAlignment="1">
      <alignment vertical="center" wrapText="1"/>
    </xf>
    <xf numFmtId="0" fontId="3" fillId="0" borderId="42" xfId="0" applyFont="1" applyBorder="1" applyAlignment="1">
      <alignment vertical="center" wrapText="1"/>
    </xf>
    <xf numFmtId="0" fontId="14" fillId="0" borderId="22" xfId="0" applyFont="1" applyBorder="1" applyAlignment="1">
      <alignment vertical="center"/>
    </xf>
    <xf numFmtId="41" fontId="22" fillId="0" borderId="27" xfId="1" applyFont="1" applyBorder="1">
      <alignment vertical="center"/>
    </xf>
    <xf numFmtId="41" fontId="17" fillId="0" borderId="54" xfId="0" applyNumberFormat="1" applyFont="1" applyBorder="1">
      <alignment vertical="center"/>
    </xf>
    <xf numFmtId="0" fontId="17" fillId="0" borderId="54" xfId="0" applyFont="1" applyBorder="1">
      <alignment vertical="center"/>
    </xf>
    <xf numFmtId="41" fontId="17" fillId="0" borderId="54" xfId="2" applyFont="1" applyBorder="1">
      <alignment vertical="center"/>
    </xf>
    <xf numFmtId="0" fontId="17" fillId="0" borderId="61" xfId="0" applyFont="1" applyBorder="1" applyAlignment="1">
      <alignment horizontal="left" vertical="center" shrinkToFit="1"/>
    </xf>
    <xf numFmtId="178" fontId="6" fillId="0" borderId="11" xfId="1" applyNumberFormat="1" applyFont="1" applyBorder="1" applyAlignment="1">
      <alignment vertical="center"/>
    </xf>
    <xf numFmtId="177" fontId="6" fillId="0" borderId="11" xfId="1" applyNumberFormat="1" applyFont="1" applyBorder="1" applyAlignment="1">
      <alignment horizontal="right" vertical="center"/>
    </xf>
    <xf numFmtId="41" fontId="6" fillId="0" borderId="55" xfId="1" applyFont="1" applyFill="1" applyBorder="1" applyAlignment="1">
      <alignment vertical="center"/>
    </xf>
    <xf numFmtId="41" fontId="6" fillId="0" borderId="11" xfId="1" applyFont="1" applyFill="1" applyBorder="1" applyAlignment="1">
      <alignment horizontal="center" vertical="center"/>
    </xf>
    <xf numFmtId="177" fontId="6" fillId="0" borderId="11" xfId="1" applyNumberFormat="1" applyFont="1" applyFill="1" applyBorder="1" applyAlignment="1">
      <alignment horizontal="right" vertical="center"/>
    </xf>
    <xf numFmtId="0" fontId="10" fillId="0" borderId="14" xfId="0" applyFont="1" applyBorder="1" applyAlignment="1">
      <alignment horizontal="center" vertical="center" wrapText="1"/>
    </xf>
    <xf numFmtId="0" fontId="13" fillId="0" borderId="9" xfId="0" applyFont="1" applyBorder="1" applyAlignment="1">
      <alignment vertical="center"/>
    </xf>
    <xf numFmtId="41" fontId="6" fillId="0" borderId="8" xfId="1" applyFont="1" applyBorder="1" applyAlignment="1">
      <alignment horizontal="center" vertical="center"/>
    </xf>
    <xf numFmtId="0" fontId="10" fillId="0" borderId="52" xfId="0" applyFont="1" applyBorder="1" applyAlignment="1">
      <alignment horizontal="left" vertical="center" shrinkToFit="1"/>
    </xf>
    <xf numFmtId="178" fontId="6" fillId="0" borderId="24" xfId="1" applyNumberFormat="1" applyFont="1" applyBorder="1" applyAlignment="1">
      <alignment vertical="center"/>
    </xf>
    <xf numFmtId="177" fontId="6" fillId="0" borderId="24" xfId="1" applyNumberFormat="1" applyFont="1" applyBorder="1" applyAlignment="1">
      <alignment horizontal="right" vertical="center"/>
    </xf>
    <xf numFmtId="41" fontId="6" fillId="0" borderId="27" xfId="1" applyFont="1" applyFill="1" applyBorder="1" applyAlignment="1">
      <alignment vertical="center"/>
    </xf>
    <xf numFmtId="41" fontId="6" fillId="0" borderId="24" xfId="1" applyFont="1" applyFill="1" applyBorder="1" applyAlignment="1">
      <alignment horizontal="center" vertical="center"/>
    </xf>
    <xf numFmtId="177" fontId="6" fillId="0" borderId="24" xfId="1" applyNumberFormat="1" applyFont="1" applyFill="1" applyBorder="1" applyAlignment="1">
      <alignment horizontal="right" vertical="center"/>
    </xf>
    <xf numFmtId="0" fontId="10" fillId="0" borderId="37" xfId="0" applyFont="1" applyBorder="1" applyAlignment="1">
      <alignment horizontal="center" vertical="center" wrapText="1"/>
    </xf>
    <xf numFmtId="0" fontId="13" fillId="0" borderId="22" xfId="0" applyFont="1" applyBorder="1" applyAlignment="1">
      <alignment vertical="center"/>
    </xf>
    <xf numFmtId="41" fontId="6" fillId="0" borderId="21" xfId="1" applyFont="1" applyBorder="1" applyAlignment="1">
      <alignment horizontal="center" vertical="center"/>
    </xf>
    <xf numFmtId="41" fontId="22" fillId="0" borderId="35" xfId="1" applyFont="1" applyBorder="1">
      <alignment vertical="center"/>
    </xf>
    <xf numFmtId="0" fontId="10" fillId="0" borderId="62" xfId="0" applyFont="1" applyBorder="1" applyAlignment="1">
      <alignment horizontal="left" vertical="center"/>
    </xf>
    <xf numFmtId="178" fontId="6" fillId="0" borderId="30" xfId="1" applyNumberFormat="1" applyFont="1" applyBorder="1" applyAlignment="1">
      <alignment vertical="center"/>
    </xf>
    <xf numFmtId="177" fontId="6" fillId="0" borderId="30" xfId="1" applyNumberFormat="1" applyFont="1" applyBorder="1" applyAlignment="1">
      <alignment horizontal="right" vertical="center"/>
    </xf>
    <xf numFmtId="41" fontId="6" fillId="0" borderId="35" xfId="1" applyFont="1" applyFill="1" applyBorder="1" applyAlignment="1">
      <alignment vertical="center"/>
    </xf>
    <xf numFmtId="41" fontId="6" fillId="0" borderId="30" xfId="1" applyFont="1" applyFill="1" applyBorder="1" applyAlignment="1">
      <alignment horizontal="center" vertical="center"/>
    </xf>
    <xf numFmtId="177" fontId="6" fillId="0" borderId="30" xfId="1" applyNumberFormat="1" applyFont="1" applyFill="1" applyBorder="1" applyAlignment="1">
      <alignment horizontal="right" vertical="center"/>
    </xf>
    <xf numFmtId="0" fontId="10" fillId="0" borderId="36" xfId="0" applyFont="1" applyBorder="1" applyAlignment="1">
      <alignment horizontal="center" vertical="center" wrapText="1"/>
    </xf>
    <xf numFmtId="41" fontId="22" fillId="0" borderId="48" xfId="1" applyFont="1" applyBorder="1">
      <alignment vertical="center"/>
    </xf>
    <xf numFmtId="0" fontId="17" fillId="0" borderId="51" xfId="0" applyFont="1" applyBorder="1">
      <alignment vertical="center"/>
    </xf>
    <xf numFmtId="41" fontId="17" fillId="0" borderId="43" xfId="1" applyFont="1" applyBorder="1">
      <alignment vertical="center"/>
    </xf>
    <xf numFmtId="0" fontId="17" fillId="0" borderId="43" xfId="0" quotePrefix="1" applyFont="1" applyBorder="1" applyAlignment="1">
      <alignment horizontal="center" vertical="center"/>
    </xf>
    <xf numFmtId="0" fontId="17" fillId="0" borderId="43" xfId="0" applyFont="1" applyBorder="1" applyAlignment="1">
      <alignment horizontal="center" vertical="center"/>
    </xf>
    <xf numFmtId="0" fontId="18" fillId="0" borderId="43" xfId="0" applyFont="1" applyBorder="1" applyAlignment="1">
      <alignment horizontal="center" vertical="center"/>
    </xf>
    <xf numFmtId="0" fontId="17" fillId="0" borderId="43" xfId="0" applyFont="1" applyBorder="1">
      <alignment vertical="center"/>
    </xf>
    <xf numFmtId="41" fontId="17" fillId="0" borderId="43" xfId="1" applyFont="1" applyBorder="1" applyAlignment="1">
      <alignment vertical="center" shrinkToFit="1"/>
    </xf>
    <xf numFmtId="0" fontId="17" fillId="0" borderId="50" xfId="0" applyFont="1" applyBorder="1" applyAlignment="1">
      <alignment vertical="center" wrapText="1"/>
    </xf>
    <xf numFmtId="178" fontId="6" fillId="0" borderId="40" xfId="1" applyNumberFormat="1" applyFont="1" applyBorder="1" applyAlignment="1">
      <alignment horizontal="right" vertical="center"/>
    </xf>
    <xf numFmtId="177" fontId="6" fillId="0" borderId="40" xfId="1" applyNumberFormat="1" applyFont="1" applyBorder="1" applyAlignment="1">
      <alignment horizontal="right" vertical="center"/>
    </xf>
    <xf numFmtId="41" fontId="6" fillId="0" borderId="40" xfId="1" applyFont="1" applyFill="1" applyBorder="1" applyAlignment="1">
      <alignment vertical="center"/>
    </xf>
    <xf numFmtId="177" fontId="6" fillId="0" borderId="40" xfId="1" applyNumberFormat="1" applyFont="1" applyFill="1" applyBorder="1" applyAlignment="1">
      <alignment horizontal="right" vertical="center"/>
    </xf>
    <xf numFmtId="41" fontId="6" fillId="0" borderId="40" xfId="1" applyFont="1" applyFill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top" wrapText="1"/>
    </xf>
    <xf numFmtId="0" fontId="10" fillId="0" borderId="23" xfId="0" applyFont="1" applyBorder="1" applyAlignment="1">
      <alignment vertical="center" wrapText="1"/>
    </xf>
    <xf numFmtId="178" fontId="6" fillId="0" borderId="24" xfId="1" applyNumberFormat="1" applyFont="1" applyBorder="1" applyAlignment="1">
      <alignment horizontal="right" vertical="center"/>
    </xf>
    <xf numFmtId="41" fontId="6" fillId="0" borderId="24" xfId="1" applyFont="1" applyFill="1" applyBorder="1" applyAlignment="1">
      <alignment vertical="center"/>
    </xf>
    <xf numFmtId="41" fontId="6" fillId="0" borderId="24" xfId="1" applyFont="1" applyFill="1" applyBorder="1" applyAlignment="1">
      <alignment horizontal="center" vertical="center" wrapText="1"/>
    </xf>
    <xf numFmtId="0" fontId="10" fillId="0" borderId="52" xfId="0" applyFont="1" applyBorder="1" applyAlignment="1">
      <alignment vertical="center" wrapText="1"/>
    </xf>
    <xf numFmtId="41" fontId="6" fillId="0" borderId="30" xfId="1" applyFont="1" applyFill="1" applyBorder="1" applyAlignment="1">
      <alignment vertical="center"/>
    </xf>
    <xf numFmtId="178" fontId="6" fillId="0" borderId="30" xfId="1" applyNumberFormat="1" applyFont="1" applyBorder="1" applyAlignment="1">
      <alignment horizontal="right" vertical="center"/>
    </xf>
    <xf numFmtId="41" fontId="6" fillId="0" borderId="30" xfId="1" applyFont="1" applyFill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top" wrapText="1"/>
    </xf>
    <xf numFmtId="41" fontId="14" fillId="0" borderId="52" xfId="1" applyFont="1" applyBorder="1" applyAlignment="1">
      <alignment horizontal="center" vertical="center"/>
    </xf>
    <xf numFmtId="41" fontId="6" fillId="0" borderId="0" xfId="1" applyFont="1" applyFill="1">
      <alignment vertical="center"/>
    </xf>
    <xf numFmtId="0" fontId="10" fillId="0" borderId="34" xfId="0" applyFont="1" applyBorder="1" applyAlignment="1">
      <alignment horizontal="left" vertical="center"/>
    </xf>
    <xf numFmtId="178" fontId="14" fillId="0" borderId="30" xfId="1" applyNumberFormat="1" applyFont="1" applyBorder="1" applyAlignment="1">
      <alignment vertical="center" wrapText="1"/>
    </xf>
    <xf numFmtId="177" fontId="14" fillId="0" borderId="30" xfId="1" applyNumberFormat="1" applyFont="1" applyBorder="1" applyAlignment="1">
      <alignment horizontal="right" vertical="center" wrapText="1"/>
    </xf>
    <xf numFmtId="41" fontId="14" fillId="0" borderId="30" xfId="1" applyFont="1" applyFill="1" applyBorder="1" applyAlignment="1">
      <alignment vertical="center" wrapText="1"/>
    </xf>
    <xf numFmtId="41" fontId="14" fillId="0" borderId="45" xfId="1" applyFont="1" applyFill="1" applyBorder="1" applyAlignment="1">
      <alignment vertical="center" wrapText="1"/>
    </xf>
    <xf numFmtId="41" fontId="14" fillId="0" borderId="31" xfId="1" applyFont="1" applyBorder="1" applyAlignment="1">
      <alignment horizontal="center" vertical="center"/>
    </xf>
    <xf numFmtId="0" fontId="10" fillId="0" borderId="63" xfId="0" applyFont="1" applyBorder="1" applyAlignment="1">
      <alignment horizontal="left" vertical="center"/>
    </xf>
    <xf numFmtId="178" fontId="6" fillId="0" borderId="45" xfId="1" applyNumberFormat="1" applyFont="1" applyBorder="1" applyAlignment="1">
      <alignment vertical="center"/>
    </xf>
    <xf numFmtId="41" fontId="6" fillId="3" borderId="45" xfId="1" applyFont="1" applyFill="1" applyBorder="1" applyAlignment="1">
      <alignment horizontal="center" vertical="center"/>
    </xf>
    <xf numFmtId="41" fontId="6" fillId="0" borderId="45" xfId="1" applyFont="1" applyFill="1" applyBorder="1" applyAlignment="1">
      <alignment horizontal="center" vertical="center"/>
    </xf>
    <xf numFmtId="0" fontId="10" fillId="0" borderId="53" xfId="0" applyFont="1" applyFill="1" applyBorder="1" applyAlignment="1">
      <alignment horizontal="center" vertical="center" shrinkToFit="1"/>
    </xf>
    <xf numFmtId="41" fontId="14" fillId="0" borderId="21" xfId="1" applyFont="1" applyBorder="1" applyAlignment="1">
      <alignment horizontal="center" vertical="center"/>
    </xf>
    <xf numFmtId="0" fontId="10" fillId="0" borderId="52" xfId="0" applyFont="1" applyBorder="1" applyAlignment="1">
      <alignment horizontal="left" vertical="center"/>
    </xf>
    <xf numFmtId="0" fontId="10" fillId="0" borderId="53" xfId="0" applyFont="1" applyFill="1" applyBorder="1" applyAlignment="1">
      <alignment horizontal="center" vertical="center"/>
    </xf>
    <xf numFmtId="0" fontId="17" fillId="0" borderId="0" xfId="0" applyFont="1" applyBorder="1">
      <alignment vertical="center"/>
    </xf>
    <xf numFmtId="0" fontId="17" fillId="0" borderId="52" xfId="0" applyFont="1" applyBorder="1" applyAlignment="1">
      <alignment horizontal="left" vertical="center"/>
    </xf>
    <xf numFmtId="41" fontId="6" fillId="3" borderId="30" xfId="1" applyFont="1" applyFill="1" applyBorder="1" applyAlignment="1">
      <alignment horizontal="center" vertical="center"/>
    </xf>
    <xf numFmtId="0" fontId="10" fillId="0" borderId="53" xfId="0" applyFont="1" applyFill="1" applyBorder="1" applyAlignment="1">
      <alignment horizontal="center" vertical="center" wrapText="1"/>
    </xf>
    <xf numFmtId="41" fontId="6" fillId="0" borderId="30" xfId="1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center" shrinkToFit="1"/>
    </xf>
    <xf numFmtId="41" fontId="17" fillId="0" borderId="0" xfId="1" applyNumberFormat="1" applyFont="1" applyBorder="1">
      <alignment vertical="center"/>
    </xf>
    <xf numFmtId="41" fontId="10" fillId="0" borderId="0" xfId="1" applyNumberFormat="1" applyFont="1" applyBorder="1">
      <alignment vertical="center"/>
    </xf>
    <xf numFmtId="41" fontId="22" fillId="0" borderId="48" xfId="2" applyFont="1" applyBorder="1">
      <alignment vertical="center"/>
    </xf>
    <xf numFmtId="0" fontId="17" fillId="0" borderId="52" xfId="0" applyFont="1" applyBorder="1" applyAlignment="1">
      <alignment horizontal="left" vertical="center" shrinkToFit="1"/>
    </xf>
    <xf numFmtId="178" fontId="6" fillId="0" borderId="40" xfId="1" applyNumberFormat="1" applyFont="1" applyBorder="1" applyAlignment="1">
      <alignment vertical="center"/>
    </xf>
    <xf numFmtId="41" fontId="6" fillId="3" borderId="24" xfId="1" applyFont="1" applyFill="1" applyBorder="1" applyAlignment="1">
      <alignment horizontal="center" vertical="center"/>
    </xf>
    <xf numFmtId="41" fontId="6" fillId="0" borderId="40" xfId="1" applyFont="1" applyFill="1" applyBorder="1" applyAlignment="1">
      <alignment horizontal="center" vertical="center"/>
    </xf>
    <xf numFmtId="41" fontId="6" fillId="0" borderId="24" xfId="1" applyFont="1" applyFill="1" applyBorder="1" applyAlignment="1">
      <alignment horizontal="center" vertical="center"/>
    </xf>
    <xf numFmtId="0" fontId="10" fillId="0" borderId="37" xfId="0" applyFont="1" applyFill="1" applyBorder="1" applyAlignment="1">
      <alignment horizontal="center" vertical="center" wrapText="1"/>
    </xf>
    <xf numFmtId="41" fontId="6" fillId="3" borderId="40" xfId="1" applyFont="1" applyFill="1" applyBorder="1" applyAlignment="1">
      <alignment horizontal="center" vertical="center"/>
    </xf>
    <xf numFmtId="0" fontId="10" fillId="0" borderId="39" xfId="0" applyFont="1" applyFill="1" applyBorder="1" applyAlignment="1">
      <alignment horizontal="center" vertical="center" shrinkToFit="1"/>
    </xf>
    <xf numFmtId="0" fontId="11" fillId="0" borderId="36" xfId="0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 shrinkToFit="1"/>
    </xf>
    <xf numFmtId="41" fontId="17" fillId="0" borderId="43" xfId="1" applyNumberFormat="1" applyFont="1" applyBorder="1">
      <alignment vertical="center"/>
    </xf>
    <xf numFmtId="0" fontId="17" fillId="0" borderId="63" xfId="0" applyFont="1" applyBorder="1" applyAlignment="1">
      <alignment horizontal="left" vertical="center" shrinkToFit="1"/>
    </xf>
    <xf numFmtId="0" fontId="11" fillId="0" borderId="53" xfId="0" applyFont="1" applyFill="1" applyBorder="1" applyAlignment="1">
      <alignment horizontal="center" vertical="center" wrapText="1"/>
    </xf>
    <xf numFmtId="0" fontId="10" fillId="0" borderId="39" xfId="0" applyFont="1" applyFill="1" applyBorder="1" applyAlignment="1">
      <alignment horizontal="center" vertical="center"/>
    </xf>
    <xf numFmtId="0" fontId="4" fillId="0" borderId="22" xfId="0" applyFont="1" applyBorder="1">
      <alignment vertical="center"/>
    </xf>
    <xf numFmtId="0" fontId="4" fillId="0" borderId="21" xfId="0" applyFont="1" applyBorder="1">
      <alignment vertical="center"/>
    </xf>
    <xf numFmtId="41" fontId="6" fillId="0" borderId="0" xfId="1" applyFont="1" applyFill="1" applyAlignment="1">
      <alignment vertical="center"/>
    </xf>
    <xf numFmtId="0" fontId="10" fillId="0" borderId="39" xfId="0" applyFont="1" applyFill="1" applyBorder="1" applyAlignment="1">
      <alignment horizontal="center" vertical="center" wrapText="1"/>
    </xf>
    <xf numFmtId="0" fontId="11" fillId="0" borderId="39" xfId="0" applyFont="1" applyFill="1" applyBorder="1" applyAlignment="1">
      <alignment horizontal="center" vertical="center" wrapText="1"/>
    </xf>
    <xf numFmtId="0" fontId="17" fillId="0" borderId="63" xfId="0" applyFont="1" applyBorder="1" applyAlignment="1">
      <alignment horizontal="left" vertical="center"/>
    </xf>
    <xf numFmtId="41" fontId="6" fillId="0" borderId="45" xfId="1" applyFont="1" applyBorder="1">
      <alignment vertical="center"/>
    </xf>
    <xf numFmtId="41" fontId="6" fillId="0" borderId="40" xfId="1" applyFont="1" applyBorder="1">
      <alignment vertical="center"/>
    </xf>
    <xf numFmtId="41" fontId="17" fillId="0" borderId="34" xfId="1" applyFont="1" applyBorder="1">
      <alignment vertical="center"/>
    </xf>
    <xf numFmtId="0" fontId="10" fillId="0" borderId="64" xfId="0" applyFont="1" applyBorder="1">
      <alignment vertical="center"/>
    </xf>
    <xf numFmtId="41" fontId="10" fillId="0" borderId="65" xfId="1" applyFont="1" applyBorder="1">
      <alignment vertical="center"/>
    </xf>
    <xf numFmtId="0" fontId="10" fillId="0" borderId="65" xfId="0" applyFont="1" applyBorder="1" applyAlignment="1">
      <alignment horizontal="center" vertical="center"/>
    </xf>
    <xf numFmtId="0" fontId="10" fillId="0" borderId="65" xfId="0" applyFont="1" applyBorder="1">
      <alignment vertical="center"/>
    </xf>
    <xf numFmtId="0" fontId="10" fillId="0" borderId="65" xfId="0" applyFont="1" applyBorder="1" applyAlignment="1">
      <alignment horizontal="left" vertical="center"/>
    </xf>
    <xf numFmtId="178" fontId="14" fillId="0" borderId="66" xfId="1" applyNumberFormat="1" applyFont="1" applyBorder="1" applyAlignment="1">
      <alignment vertical="center"/>
    </xf>
    <xf numFmtId="177" fontId="14" fillId="0" borderId="66" xfId="1" applyNumberFormat="1" applyFont="1" applyBorder="1" applyAlignment="1">
      <alignment horizontal="right" vertical="center"/>
    </xf>
    <xf numFmtId="41" fontId="14" fillId="3" borderId="66" xfId="2" applyFont="1" applyFill="1" applyBorder="1" applyAlignment="1">
      <alignment horizontal="center" vertical="center"/>
    </xf>
    <xf numFmtId="41" fontId="14" fillId="0" borderId="66" xfId="1" applyNumberFormat="1" applyFont="1" applyFill="1" applyBorder="1" applyAlignment="1">
      <alignment horizontal="center" vertical="center"/>
    </xf>
    <xf numFmtId="41" fontId="14" fillId="0" borderId="66" xfId="1" applyFont="1" applyFill="1" applyBorder="1" applyAlignment="1">
      <alignment horizontal="center" vertical="center"/>
    </xf>
    <xf numFmtId="0" fontId="14" fillId="0" borderId="6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41" fontId="14" fillId="0" borderId="1" xfId="1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41" fontId="6" fillId="3" borderId="24" xfId="2" applyFont="1" applyFill="1" applyBorder="1" applyAlignment="1">
      <alignment horizontal="center" vertical="center"/>
    </xf>
    <xf numFmtId="0" fontId="13" fillId="0" borderId="22" xfId="0" applyFont="1" applyBorder="1" applyAlignment="1">
      <alignment vertical="top"/>
    </xf>
    <xf numFmtId="41" fontId="6" fillId="3" borderId="30" xfId="2" applyFont="1" applyFill="1" applyBorder="1" applyAlignment="1">
      <alignment horizontal="center" vertical="center"/>
    </xf>
    <xf numFmtId="178" fontId="6" fillId="0" borderId="40" xfId="1" applyNumberFormat="1" applyFont="1" applyBorder="1" applyAlignment="1">
      <alignment vertical="center"/>
    </xf>
    <xf numFmtId="41" fontId="6" fillId="3" borderId="24" xfId="2" applyFont="1" applyFill="1" applyBorder="1" applyAlignment="1">
      <alignment horizontal="center" vertical="center"/>
    </xf>
    <xf numFmtId="41" fontId="6" fillId="0" borderId="40" xfId="1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 wrapText="1"/>
    </xf>
    <xf numFmtId="41" fontId="6" fillId="3" borderId="30" xfId="2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 wrapText="1"/>
    </xf>
    <xf numFmtId="0" fontId="13" fillId="0" borderId="28" xfId="0" applyFont="1" applyBorder="1" applyAlignment="1">
      <alignment vertical="top" shrinkToFit="1"/>
    </xf>
    <xf numFmtId="41" fontId="12" fillId="0" borderId="34" xfId="1" applyFont="1" applyBorder="1">
      <alignment vertical="center"/>
    </xf>
    <xf numFmtId="178" fontId="14" fillId="0" borderId="45" xfId="1" applyNumberFormat="1" applyFont="1" applyBorder="1" applyAlignment="1">
      <alignment vertical="center"/>
    </xf>
    <xf numFmtId="177" fontId="14" fillId="0" borderId="30" xfId="1" applyNumberFormat="1" applyFont="1" applyBorder="1" applyAlignment="1">
      <alignment horizontal="right" vertical="center"/>
    </xf>
    <xf numFmtId="41" fontId="14" fillId="3" borderId="30" xfId="2" applyFont="1" applyFill="1" applyBorder="1" applyAlignment="1">
      <alignment horizontal="center" vertical="center"/>
    </xf>
    <xf numFmtId="41" fontId="14" fillId="0" borderId="30" xfId="1" applyFont="1" applyFill="1" applyBorder="1" applyAlignment="1">
      <alignment horizontal="center" vertical="center"/>
    </xf>
    <xf numFmtId="0" fontId="14" fillId="0" borderId="48" xfId="0" applyFont="1" applyBorder="1" applyAlignment="1">
      <alignment horizontal="center" vertical="center"/>
    </xf>
    <xf numFmtId="41" fontId="17" fillId="0" borderId="0" xfId="0" applyNumberFormat="1" applyFont="1" applyBorder="1">
      <alignment vertical="center"/>
    </xf>
    <xf numFmtId="0" fontId="13" fillId="0" borderId="29" xfId="0" applyFont="1" applyBorder="1" applyAlignment="1">
      <alignment horizontal="center" vertical="center"/>
    </xf>
    <xf numFmtId="41" fontId="14" fillId="0" borderId="30" xfId="1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/>
    </xf>
    <xf numFmtId="41" fontId="6" fillId="3" borderId="40" xfId="2" applyFont="1" applyFill="1" applyBorder="1" applyAlignment="1">
      <alignment horizontal="center" vertical="center"/>
    </xf>
    <xf numFmtId="0" fontId="17" fillId="0" borderId="34" xfId="0" applyFont="1" applyBorder="1" applyAlignment="1">
      <alignment horizontal="left" vertical="center"/>
    </xf>
    <xf numFmtId="0" fontId="17" fillId="0" borderId="62" xfId="0" applyFont="1" applyBorder="1" applyAlignment="1">
      <alignment horizontal="left" vertical="center"/>
    </xf>
    <xf numFmtId="0" fontId="10" fillId="0" borderId="68" xfId="0" applyFont="1" applyBorder="1" applyAlignment="1">
      <alignment horizontal="left" vertical="center"/>
    </xf>
    <xf numFmtId="41" fontId="6" fillId="3" borderId="45" xfId="2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41" fontId="22" fillId="0" borderId="48" xfId="1" applyFont="1" applyFill="1" applyBorder="1">
      <alignment vertical="center"/>
    </xf>
    <xf numFmtId="0" fontId="10" fillId="0" borderId="52" xfId="0" applyFont="1" applyFill="1" applyBorder="1" applyAlignment="1">
      <alignment horizontal="left" vertical="center" shrinkToFit="1"/>
    </xf>
    <xf numFmtId="178" fontId="4" fillId="0" borderId="24" xfId="0" applyNumberFormat="1" applyFont="1" applyBorder="1" applyAlignment="1">
      <alignment vertical="center"/>
    </xf>
    <xf numFmtId="177" fontId="4" fillId="0" borderId="24" xfId="0" applyNumberFormat="1" applyFont="1" applyBorder="1" applyAlignment="1">
      <alignment horizontal="right" vertical="center"/>
    </xf>
    <xf numFmtId="0" fontId="4" fillId="0" borderId="24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52" xfId="0" applyFont="1" applyFill="1" applyBorder="1" applyAlignment="1">
      <alignment horizontal="left" vertical="center"/>
    </xf>
    <xf numFmtId="41" fontId="10" fillId="0" borderId="34" xfId="0" applyNumberFormat="1" applyFont="1" applyFill="1" applyBorder="1">
      <alignment vertical="center"/>
    </xf>
    <xf numFmtId="0" fontId="16" fillId="0" borderId="34" xfId="0" applyFont="1" applyFill="1" applyBorder="1" applyAlignment="1">
      <alignment horizontal="center" vertical="center"/>
    </xf>
    <xf numFmtId="0" fontId="10" fillId="0" borderId="34" xfId="0" applyFont="1" applyFill="1" applyBorder="1">
      <alignment vertical="center"/>
    </xf>
    <xf numFmtId="0" fontId="10" fillId="0" borderId="62" xfId="0" applyFont="1" applyFill="1" applyBorder="1" applyAlignment="1">
      <alignment horizontal="left" vertical="center"/>
    </xf>
    <xf numFmtId="0" fontId="17" fillId="0" borderId="0" xfId="0" applyFont="1" applyFill="1" applyBorder="1">
      <alignment vertical="center"/>
    </xf>
    <xf numFmtId="0" fontId="17" fillId="0" borderId="52" xfId="0" applyFont="1" applyFill="1" applyBorder="1" applyAlignment="1">
      <alignment horizontal="left" vertical="center"/>
    </xf>
    <xf numFmtId="0" fontId="4" fillId="0" borderId="22" xfId="0" applyFont="1" applyBorder="1" applyAlignment="1">
      <alignment vertical="center"/>
    </xf>
    <xf numFmtId="0" fontId="10" fillId="0" borderId="48" xfId="0" applyFont="1" applyFill="1" applyBorder="1">
      <alignment vertical="center"/>
    </xf>
    <xf numFmtId="41" fontId="10" fillId="0" borderId="47" xfId="2" applyFont="1" applyFill="1" applyBorder="1">
      <alignment vertical="center"/>
    </xf>
    <xf numFmtId="0" fontId="10" fillId="0" borderId="47" xfId="0" quotePrefix="1" applyFont="1" applyFill="1" applyBorder="1" applyAlignment="1">
      <alignment horizontal="center" vertical="center"/>
    </xf>
    <xf numFmtId="0" fontId="16" fillId="0" borderId="47" xfId="0" applyFont="1" applyFill="1" applyBorder="1" applyAlignment="1">
      <alignment horizontal="center" vertical="center"/>
    </xf>
    <xf numFmtId="178" fontId="6" fillId="0" borderId="24" xfId="1" applyNumberFormat="1" applyFont="1" applyBorder="1" applyAlignment="1">
      <alignment vertical="center"/>
    </xf>
    <xf numFmtId="177" fontId="6" fillId="0" borderId="24" xfId="1" applyNumberFormat="1" applyFont="1" applyBorder="1" applyAlignment="1">
      <alignment horizontal="right" vertical="center"/>
    </xf>
    <xf numFmtId="0" fontId="6" fillId="0" borderId="53" xfId="0" applyFont="1" applyBorder="1" applyAlignment="1">
      <alignment horizontal="center" vertical="center" wrapText="1"/>
    </xf>
    <xf numFmtId="41" fontId="22" fillId="0" borderId="48" xfId="2" applyFont="1" applyFill="1" applyBorder="1">
      <alignment vertical="center"/>
    </xf>
    <xf numFmtId="0" fontId="17" fillId="0" borderId="43" xfId="0" applyFont="1" applyBorder="1" applyAlignment="1">
      <alignment horizontal="left" vertical="center"/>
    </xf>
    <xf numFmtId="177" fontId="6" fillId="0" borderId="45" xfId="2" applyNumberFormat="1" applyFont="1" applyBorder="1" applyAlignment="1">
      <alignment horizontal="right" vertical="center"/>
    </xf>
    <xf numFmtId="0" fontId="4" fillId="0" borderId="4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wrapText="1"/>
    </xf>
    <xf numFmtId="0" fontId="4" fillId="0" borderId="22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left" vertical="center" wrapText="1"/>
    </xf>
    <xf numFmtId="177" fontId="6" fillId="0" borderId="24" xfId="2" applyNumberFormat="1" applyFont="1" applyBorder="1" applyAlignment="1">
      <alignment horizontal="right" vertical="center"/>
    </xf>
    <xf numFmtId="41" fontId="4" fillId="0" borderId="48" xfId="1" applyFont="1" applyBorder="1">
      <alignment vertical="center"/>
    </xf>
    <xf numFmtId="177" fontId="6" fillId="0" borderId="30" xfId="2" applyNumberFormat="1" applyFont="1" applyBorder="1" applyAlignment="1">
      <alignment horizontal="right" vertical="center"/>
    </xf>
    <xf numFmtId="41" fontId="12" fillId="0" borderId="47" xfId="1" applyFont="1" applyBorder="1">
      <alignment vertical="center"/>
    </xf>
    <xf numFmtId="41" fontId="6" fillId="3" borderId="68" xfId="2" applyFont="1" applyFill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10" fillId="0" borderId="43" xfId="0" applyFont="1" applyFill="1" applyBorder="1">
      <alignment vertical="center"/>
    </xf>
    <xf numFmtId="0" fontId="10" fillId="0" borderId="63" xfId="0" applyFont="1" applyFill="1" applyBorder="1" applyAlignment="1">
      <alignment horizontal="left" vertical="center"/>
    </xf>
    <xf numFmtId="178" fontId="6" fillId="0" borderId="45" xfId="2" applyNumberFormat="1" applyFont="1" applyBorder="1" applyAlignment="1">
      <alignment vertical="center"/>
    </xf>
    <xf numFmtId="177" fontId="4" fillId="3" borderId="45" xfId="0" applyNumberFormat="1" applyFont="1" applyFill="1" applyBorder="1" applyAlignment="1">
      <alignment horizontal="right" vertical="center"/>
    </xf>
    <xf numFmtId="177" fontId="4" fillId="0" borderId="45" xfId="0" applyNumberFormat="1" applyFont="1" applyBorder="1" applyAlignment="1">
      <alignment horizontal="right" vertical="center"/>
    </xf>
    <xf numFmtId="41" fontId="6" fillId="0" borderId="45" xfId="2" applyFont="1" applyFill="1" applyBorder="1" applyAlignment="1">
      <alignment horizontal="center" vertical="center"/>
    </xf>
    <xf numFmtId="0" fontId="6" fillId="0" borderId="53" xfId="0" applyFont="1" applyBorder="1" applyAlignment="1">
      <alignment horizontal="center" vertical="center" wrapText="1"/>
    </xf>
    <xf numFmtId="0" fontId="10" fillId="0" borderId="63" xfId="0" applyFont="1" applyFill="1" applyBorder="1" applyAlignment="1">
      <alignment vertical="center"/>
    </xf>
    <xf numFmtId="178" fontId="6" fillId="0" borderId="40" xfId="2" applyNumberFormat="1" applyFont="1" applyBorder="1" applyAlignment="1">
      <alignment vertical="center"/>
    </xf>
    <xf numFmtId="177" fontId="6" fillId="0" borderId="40" xfId="2" applyNumberFormat="1" applyFont="1" applyBorder="1" applyAlignment="1">
      <alignment horizontal="right" vertical="center"/>
    </xf>
    <xf numFmtId="41" fontId="6" fillId="0" borderId="40" xfId="2" applyFont="1" applyBorder="1" applyAlignment="1">
      <alignment horizontal="center" vertical="center"/>
    </xf>
    <xf numFmtId="41" fontId="6" fillId="0" borderId="40" xfId="2" applyFont="1" applyFill="1" applyBorder="1" applyAlignment="1">
      <alignment horizontal="center" vertical="center"/>
    </xf>
    <xf numFmtId="0" fontId="4" fillId="0" borderId="39" xfId="0" applyFont="1" applyBorder="1" applyAlignment="1">
      <alignment horizontal="center" vertical="center" wrapText="1"/>
    </xf>
    <xf numFmtId="178" fontId="6" fillId="0" borderId="24" xfId="2" applyNumberFormat="1" applyFont="1" applyBorder="1" applyAlignment="1">
      <alignment vertical="center"/>
    </xf>
    <xf numFmtId="41" fontId="6" fillId="0" borderId="24" xfId="2" applyFont="1" applyBorder="1" applyAlignment="1">
      <alignment horizontal="center" vertical="center"/>
    </xf>
    <xf numFmtId="41" fontId="6" fillId="0" borderId="24" xfId="2" applyFont="1" applyFill="1" applyBorder="1" applyAlignment="1">
      <alignment horizontal="center" vertical="center"/>
    </xf>
    <xf numFmtId="0" fontId="4" fillId="0" borderId="37" xfId="0" applyFont="1" applyBorder="1" applyAlignment="1">
      <alignment horizontal="center" vertical="center" wrapText="1"/>
    </xf>
    <xf numFmtId="178" fontId="6" fillId="0" borderId="30" xfId="2" applyNumberFormat="1" applyFont="1" applyBorder="1" applyAlignment="1">
      <alignment vertical="center"/>
    </xf>
    <xf numFmtId="41" fontId="6" fillId="0" borderId="30" xfId="2" applyFont="1" applyBorder="1" applyAlignment="1">
      <alignment horizontal="center" vertical="center"/>
    </xf>
    <xf numFmtId="41" fontId="6" fillId="0" borderId="30" xfId="2" applyFont="1" applyFill="1" applyBorder="1" applyAlignment="1">
      <alignment horizontal="center" vertical="center"/>
    </xf>
    <xf numFmtId="0" fontId="4" fillId="0" borderId="36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left" vertical="center"/>
    </xf>
    <xf numFmtId="0" fontId="13" fillId="0" borderId="52" xfId="0" applyFont="1" applyBorder="1">
      <alignment vertical="center"/>
    </xf>
    <xf numFmtId="41" fontId="6" fillId="3" borderId="40" xfId="2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top" wrapText="1"/>
    </xf>
    <xf numFmtId="0" fontId="13" fillId="0" borderId="28" xfId="0" applyFont="1" applyBorder="1" applyAlignment="1">
      <alignment horizontal="center" vertical="center" wrapText="1"/>
    </xf>
    <xf numFmtId="178" fontId="6" fillId="0" borderId="24" xfId="2" applyNumberFormat="1" applyFont="1" applyBorder="1" applyAlignment="1">
      <alignment vertical="center"/>
    </xf>
    <xf numFmtId="177" fontId="6" fillId="0" borderId="24" xfId="2" applyNumberFormat="1" applyFont="1" applyBorder="1" applyAlignment="1">
      <alignment horizontal="right" vertical="center"/>
    </xf>
    <xf numFmtId="41" fontId="6" fillId="0" borderId="24" xfId="2" applyFont="1" applyFill="1" applyBorder="1" applyAlignment="1">
      <alignment horizontal="center" vertical="center"/>
    </xf>
    <xf numFmtId="0" fontId="13" fillId="0" borderId="33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left" vertical="center"/>
    </xf>
    <xf numFmtId="178" fontId="6" fillId="0" borderId="30" xfId="1" applyNumberFormat="1" applyFont="1" applyBorder="1" applyAlignment="1">
      <alignment vertical="center"/>
    </xf>
    <xf numFmtId="177" fontId="6" fillId="0" borderId="30" xfId="1" applyNumberFormat="1" applyFont="1" applyBorder="1" applyAlignment="1">
      <alignment horizontal="right" vertical="center"/>
    </xf>
    <xf numFmtId="0" fontId="4" fillId="0" borderId="52" xfId="0" applyFont="1" applyBorder="1">
      <alignment vertical="center"/>
    </xf>
    <xf numFmtId="0" fontId="6" fillId="0" borderId="5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shrinkToFit="1"/>
    </xf>
    <xf numFmtId="0" fontId="17" fillId="0" borderId="0" xfId="0" applyFont="1" applyFill="1" applyBorder="1" applyAlignment="1">
      <alignment horizontal="left" vertical="center" shrinkToFit="1"/>
    </xf>
    <xf numFmtId="0" fontId="10" fillId="0" borderId="52" xfId="0" quotePrefix="1" applyFont="1" applyBorder="1" applyAlignment="1">
      <alignment horizontal="left" vertical="center"/>
    </xf>
    <xf numFmtId="0" fontId="10" fillId="0" borderId="37" xfId="0" applyFont="1" applyBorder="1" applyAlignment="1">
      <alignment horizontal="center" vertical="center"/>
    </xf>
    <xf numFmtId="0" fontId="28" fillId="0" borderId="22" xfId="0" applyFont="1" applyBorder="1" applyAlignment="1">
      <alignment horizontal="center" vertical="center"/>
    </xf>
    <xf numFmtId="0" fontId="10" fillId="0" borderId="23" xfId="0" quotePrefix="1" applyFont="1" applyBorder="1" applyAlignment="1">
      <alignment horizontal="left" vertical="center"/>
    </xf>
    <xf numFmtId="0" fontId="10" fillId="0" borderId="29" xfId="0" applyFont="1" applyBorder="1" applyAlignment="1">
      <alignment horizontal="left" vertical="center" wrapText="1"/>
    </xf>
    <xf numFmtId="0" fontId="10" fillId="0" borderId="36" xfId="0" applyFont="1" applyBorder="1" applyAlignment="1">
      <alignment horizontal="center" vertical="center"/>
    </xf>
    <xf numFmtId="0" fontId="10" fillId="0" borderId="23" xfId="0" applyFont="1" applyBorder="1" applyAlignment="1">
      <alignment horizontal="left" vertical="center" wrapText="1"/>
    </xf>
    <xf numFmtId="41" fontId="6" fillId="3" borderId="24" xfId="2" applyFont="1" applyFill="1" applyBorder="1" applyAlignment="1">
      <alignment horizontal="center" vertical="center" wrapText="1"/>
    </xf>
    <xf numFmtId="41" fontId="6" fillId="0" borderId="24" xfId="2" applyFont="1" applyBorder="1" applyAlignment="1">
      <alignment horizontal="center" vertical="center" wrapText="1"/>
    </xf>
    <xf numFmtId="41" fontId="6" fillId="0" borderId="24" xfId="2" applyFont="1" applyFill="1" applyBorder="1" applyAlignment="1">
      <alignment horizontal="center" vertical="center" wrapText="1"/>
    </xf>
    <xf numFmtId="41" fontId="12" fillId="0" borderId="0" xfId="2" applyFont="1" applyBorder="1">
      <alignment vertical="center"/>
    </xf>
    <xf numFmtId="0" fontId="12" fillId="0" borderId="0" xfId="0" applyFont="1" applyBorder="1">
      <alignment vertical="center"/>
    </xf>
    <xf numFmtId="0" fontId="12" fillId="0" borderId="23" xfId="0" quotePrefix="1" applyFont="1" applyBorder="1" applyAlignment="1">
      <alignment horizontal="left" vertical="center" wrapText="1"/>
    </xf>
    <xf numFmtId="0" fontId="12" fillId="0" borderId="0" xfId="0" quotePrefix="1" applyFont="1" applyBorder="1" applyAlignment="1">
      <alignment horizontal="left" vertical="center" wrapText="1"/>
    </xf>
    <xf numFmtId="0" fontId="12" fillId="0" borderId="52" xfId="0" quotePrefix="1" applyFont="1" applyBorder="1" applyAlignment="1">
      <alignment horizontal="left" vertical="center" wrapText="1"/>
    </xf>
    <xf numFmtId="0" fontId="22" fillId="0" borderId="22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41" fontId="13" fillId="0" borderId="48" xfId="1" applyFont="1" applyBorder="1">
      <alignment vertical="center"/>
    </xf>
    <xf numFmtId="41" fontId="12" fillId="0" borderId="0" xfId="2" applyFont="1" applyFill="1" applyBorder="1">
      <alignment vertical="center"/>
    </xf>
    <xf numFmtId="0" fontId="12" fillId="0" borderId="0" xfId="0" quotePrefix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2" fillId="0" borderId="0" xfId="0" applyFont="1" applyFill="1" applyBorder="1">
      <alignment vertical="center"/>
    </xf>
    <xf numFmtId="0" fontId="12" fillId="0" borderId="23" xfId="0" quotePrefix="1" applyFont="1" applyFill="1" applyBorder="1" applyAlignment="1">
      <alignment horizontal="left" vertical="center" wrapText="1"/>
    </xf>
    <xf numFmtId="41" fontId="6" fillId="3" borderId="30" xfId="2" applyFont="1" applyFill="1" applyBorder="1" applyAlignment="1">
      <alignment horizontal="center" vertical="center" wrapText="1"/>
    </xf>
    <xf numFmtId="41" fontId="6" fillId="0" borderId="30" xfId="2" applyFont="1" applyBorder="1" applyAlignment="1">
      <alignment horizontal="center" vertical="center" wrapText="1"/>
    </xf>
    <xf numFmtId="41" fontId="6" fillId="0" borderId="30" xfId="2" applyFont="1" applyFill="1" applyBorder="1" applyAlignment="1">
      <alignment horizontal="center" vertical="center" wrapText="1"/>
    </xf>
    <xf numFmtId="41" fontId="6" fillId="3" borderId="45" xfId="2" applyFont="1" applyFill="1" applyBorder="1" applyAlignment="1">
      <alignment vertical="center"/>
    </xf>
    <xf numFmtId="41" fontId="6" fillId="0" borderId="45" xfId="1" applyFont="1" applyBorder="1" applyAlignment="1">
      <alignment vertical="center"/>
    </xf>
    <xf numFmtId="41" fontId="6" fillId="0" borderId="45" xfId="1" applyFont="1" applyFill="1" applyBorder="1" applyAlignment="1">
      <alignment vertical="center"/>
    </xf>
    <xf numFmtId="0" fontId="28" fillId="0" borderId="28" xfId="0" applyFont="1" applyBorder="1" applyAlignment="1">
      <alignment horizontal="center" vertical="center"/>
    </xf>
    <xf numFmtId="0" fontId="10" fillId="0" borderId="63" xfId="0" applyFont="1" applyFill="1" applyBorder="1" applyAlignment="1">
      <alignment horizontal="left" vertical="center" wrapText="1"/>
    </xf>
    <xf numFmtId="41" fontId="6" fillId="0" borderId="45" xfId="2" applyFont="1" applyBorder="1" applyAlignment="1">
      <alignment horizontal="center" vertical="center"/>
    </xf>
    <xf numFmtId="0" fontId="10" fillId="0" borderId="53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41" fontId="17" fillId="0" borderId="43" xfId="2" applyFont="1" applyBorder="1">
      <alignment vertical="center"/>
    </xf>
    <xf numFmtId="0" fontId="17" fillId="0" borderId="63" xfId="0" applyFont="1" applyBorder="1" applyAlignment="1">
      <alignment horizontal="left" vertical="center" wrapText="1"/>
    </xf>
    <xf numFmtId="41" fontId="6" fillId="3" borderId="45" xfId="2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10" fillId="0" borderId="39" xfId="0" applyFont="1" applyBorder="1" applyAlignment="1">
      <alignment horizontal="center" vertical="center"/>
    </xf>
    <xf numFmtId="0" fontId="12" fillId="0" borderId="62" xfId="0" applyFont="1" applyBorder="1" applyAlignment="1">
      <alignment horizontal="left" vertical="center"/>
    </xf>
    <xf numFmtId="0" fontId="12" fillId="0" borderId="52" xfId="0" applyFont="1" applyBorder="1" applyAlignment="1">
      <alignment horizontal="left" vertical="center"/>
    </xf>
    <xf numFmtId="41" fontId="6" fillId="0" borderId="24" xfId="2" applyFont="1" applyBorder="1" applyAlignment="1">
      <alignment horizontal="center" vertical="center"/>
    </xf>
    <xf numFmtId="177" fontId="6" fillId="0" borderId="24" xfId="2" applyNumberFormat="1" applyFont="1" applyBorder="1" applyAlignment="1">
      <alignment vertical="center"/>
    </xf>
    <xf numFmtId="41" fontId="6" fillId="0" borderId="24" xfId="2" applyFont="1" applyBorder="1" applyAlignment="1">
      <alignment vertical="center"/>
    </xf>
    <xf numFmtId="41" fontId="6" fillId="0" borderId="24" xfId="2" applyFont="1" applyFill="1" applyBorder="1" applyAlignment="1">
      <alignment vertical="center"/>
    </xf>
    <xf numFmtId="0" fontId="10" fillId="0" borderId="37" xfId="0" applyFont="1" applyBorder="1" applyAlignment="1">
      <alignment vertical="center"/>
    </xf>
    <xf numFmtId="178" fontId="6" fillId="0" borderId="24" xfId="2" applyNumberFormat="1" applyFont="1" applyBorder="1" applyAlignment="1">
      <alignment horizontal="right" vertical="center"/>
    </xf>
    <xf numFmtId="0" fontId="12" fillId="0" borderId="23" xfId="0" applyFont="1" applyBorder="1" applyAlignment="1">
      <alignment horizontal="left" vertical="center"/>
    </xf>
    <xf numFmtId="178" fontId="6" fillId="0" borderId="30" xfId="2" applyNumberFormat="1" applyFont="1" applyBorder="1" applyAlignment="1">
      <alignment horizontal="right" vertical="center"/>
    </xf>
    <xf numFmtId="0" fontId="11" fillId="0" borderId="63" xfId="0" applyFont="1" applyBorder="1" applyAlignment="1">
      <alignment horizontal="left" vertical="center"/>
    </xf>
    <xf numFmtId="41" fontId="6" fillId="3" borderId="40" xfId="2" applyNumberFormat="1" applyFont="1" applyFill="1" applyBorder="1" applyAlignment="1">
      <alignment horizontal="center" vertical="center"/>
    </xf>
    <xf numFmtId="41" fontId="6" fillId="0" borderId="40" xfId="2" applyNumberFormat="1" applyFont="1" applyBorder="1" applyAlignment="1">
      <alignment horizontal="center" vertical="center"/>
    </xf>
    <xf numFmtId="0" fontId="11" fillId="0" borderId="52" xfId="0" applyFont="1" applyBorder="1" applyAlignment="1">
      <alignment horizontal="left" vertical="center"/>
    </xf>
    <xf numFmtId="41" fontId="6" fillId="0" borderId="24" xfId="2" applyNumberFormat="1" applyFont="1" applyBorder="1" applyAlignment="1">
      <alignment horizontal="center" vertical="center"/>
    </xf>
    <xf numFmtId="41" fontId="6" fillId="3" borderId="24" xfId="2" applyNumberFormat="1" applyFont="1" applyFill="1" applyBorder="1" applyAlignment="1">
      <alignment horizontal="center" vertical="center"/>
    </xf>
    <xf numFmtId="0" fontId="10" fillId="0" borderId="62" xfId="0" applyFont="1" applyBorder="1" applyAlignment="1">
      <alignment horizontal="left" vertical="center" shrinkToFit="1"/>
    </xf>
    <xf numFmtId="41" fontId="6" fillId="3" borderId="30" xfId="2" applyNumberFormat="1" applyFont="1" applyFill="1" applyBorder="1" applyAlignment="1">
      <alignment horizontal="center" vertical="center"/>
    </xf>
    <xf numFmtId="41" fontId="6" fillId="0" borderId="30" xfId="2" applyNumberFormat="1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 shrinkToFit="1"/>
    </xf>
    <xf numFmtId="0" fontId="13" fillId="0" borderId="22" xfId="0" applyFont="1" applyBorder="1" applyAlignment="1">
      <alignment horizontal="center" vertical="center" wrapText="1"/>
    </xf>
    <xf numFmtId="41" fontId="4" fillId="0" borderId="48" xfId="2" applyFont="1" applyBorder="1">
      <alignment vertical="center"/>
    </xf>
    <xf numFmtId="178" fontId="6" fillId="0" borderId="24" xfId="2" applyNumberFormat="1" applyFont="1" applyBorder="1" applyAlignment="1">
      <alignment vertical="center" shrinkToFit="1"/>
    </xf>
    <xf numFmtId="0" fontId="10" fillId="0" borderId="5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177" fontId="17" fillId="0" borderId="43" xfId="2" applyNumberFormat="1" applyFont="1" applyBorder="1">
      <alignment vertical="center"/>
    </xf>
    <xf numFmtId="178" fontId="6" fillId="0" borderId="63" xfId="2" applyNumberFormat="1" applyFont="1" applyBorder="1" applyAlignment="1">
      <alignment vertical="center"/>
    </xf>
    <xf numFmtId="41" fontId="6" fillId="3" borderId="40" xfId="2" applyFont="1" applyFill="1" applyBorder="1" applyAlignment="1">
      <alignment vertical="center"/>
    </xf>
    <xf numFmtId="178" fontId="6" fillId="0" borderId="52" xfId="2" applyNumberFormat="1" applyFont="1" applyBorder="1" applyAlignment="1">
      <alignment vertical="center"/>
    </xf>
    <xf numFmtId="41" fontId="6" fillId="3" borderId="30" xfId="2" applyFont="1" applyFill="1" applyBorder="1" applyAlignment="1">
      <alignment vertical="center"/>
    </xf>
    <xf numFmtId="41" fontId="4" fillId="0" borderId="0" xfId="1" applyFont="1" applyBorder="1">
      <alignment vertical="center"/>
    </xf>
    <xf numFmtId="178" fontId="6" fillId="0" borderId="62" xfId="2" applyNumberFormat="1" applyFont="1" applyBorder="1" applyAlignment="1">
      <alignment vertical="center"/>
    </xf>
    <xf numFmtId="0" fontId="4" fillId="0" borderId="22" xfId="0" applyFont="1" applyBorder="1" applyAlignment="1">
      <alignment horizontal="center" vertical="center" shrinkToFit="1"/>
    </xf>
    <xf numFmtId="178" fontId="6" fillId="0" borderId="40" xfId="2" applyNumberFormat="1" applyFont="1" applyBorder="1" applyAlignment="1">
      <alignment horizontal="right" vertical="center"/>
    </xf>
    <xf numFmtId="0" fontId="10" fillId="0" borderId="44" xfId="0" applyFont="1" applyBorder="1" applyAlignment="1">
      <alignment horizontal="center" vertical="center"/>
    </xf>
    <xf numFmtId="0" fontId="10" fillId="0" borderId="43" xfId="0" applyFont="1" applyFill="1" applyBorder="1" applyAlignment="1">
      <alignment horizontal="left" vertical="center"/>
    </xf>
    <xf numFmtId="41" fontId="6" fillId="0" borderId="40" xfId="1" applyFont="1" applyBorder="1" applyAlignment="1">
      <alignment vertical="center"/>
    </xf>
    <xf numFmtId="0" fontId="15" fillId="0" borderId="50" xfId="0" applyFont="1" applyBorder="1" applyAlignment="1">
      <alignment horizontal="center" vertical="center" wrapText="1"/>
    </xf>
    <xf numFmtId="41" fontId="4" fillId="0" borderId="48" xfId="1" applyFont="1" applyFill="1" applyBorder="1">
      <alignment vertical="center"/>
    </xf>
    <xf numFmtId="0" fontId="10" fillId="0" borderId="63" xfId="0" applyFont="1" applyFill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left" vertical="center" wrapText="1" shrinkToFit="1"/>
    </xf>
    <xf numFmtId="0" fontId="10" fillId="0" borderId="43" xfId="0" applyFont="1" applyBorder="1" applyAlignment="1">
      <alignment horizontal="left" vertical="center" shrinkToFit="1"/>
    </xf>
    <xf numFmtId="0" fontId="10" fillId="0" borderId="50" xfId="0" applyFont="1" applyBorder="1" applyAlignment="1">
      <alignment horizontal="center" vertical="center" shrinkToFit="1"/>
    </xf>
    <xf numFmtId="0" fontId="10" fillId="0" borderId="23" xfId="0" applyFont="1" applyBorder="1" applyAlignment="1">
      <alignment horizontal="center" vertical="center" shrinkToFit="1"/>
    </xf>
    <xf numFmtId="0" fontId="10" fillId="0" borderId="29" xfId="0" applyFont="1" applyBorder="1" applyAlignment="1">
      <alignment horizontal="center" vertical="center" wrapText="1" shrinkToFit="1"/>
    </xf>
    <xf numFmtId="178" fontId="6" fillId="0" borderId="40" xfId="2" applyNumberFormat="1" applyFont="1" applyBorder="1" applyAlignment="1">
      <alignment vertical="center" wrapText="1"/>
    </xf>
    <xf numFmtId="177" fontId="6" fillId="0" borderId="40" xfId="2" applyNumberFormat="1" applyFont="1" applyBorder="1" applyAlignment="1">
      <alignment horizontal="right" vertical="center" wrapText="1"/>
    </xf>
    <xf numFmtId="41" fontId="6" fillId="3" borderId="40" xfId="2" applyFont="1" applyFill="1" applyBorder="1" applyAlignment="1">
      <alignment horizontal="center" vertical="center" wrapText="1"/>
    </xf>
    <xf numFmtId="41" fontId="6" fillId="0" borderId="40" xfId="2" applyFont="1" applyBorder="1" applyAlignment="1">
      <alignment horizontal="center" vertical="center" wrapText="1"/>
    </xf>
    <xf numFmtId="41" fontId="6" fillId="0" borderId="40" xfId="2" applyFont="1" applyFill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178" fontId="6" fillId="0" borderId="24" xfId="2" applyNumberFormat="1" applyFont="1" applyBorder="1" applyAlignment="1">
      <alignment vertical="center" wrapText="1"/>
    </xf>
    <xf numFmtId="177" fontId="6" fillId="0" borderId="24" xfId="2" applyNumberFormat="1" applyFont="1" applyBorder="1" applyAlignment="1">
      <alignment horizontal="right" vertical="center" wrapText="1"/>
    </xf>
    <xf numFmtId="0" fontId="10" fillId="0" borderId="23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178" fontId="6" fillId="0" borderId="30" xfId="2" applyNumberFormat="1" applyFont="1" applyBorder="1" applyAlignment="1">
      <alignment vertical="center" wrapText="1"/>
    </xf>
    <xf numFmtId="177" fontId="6" fillId="0" borderId="30" xfId="2" applyNumberFormat="1" applyFont="1" applyBorder="1" applyAlignment="1">
      <alignment horizontal="right" vertical="center" wrapText="1"/>
    </xf>
    <xf numFmtId="0" fontId="10" fillId="0" borderId="29" xfId="0" applyFont="1" applyBorder="1" applyAlignment="1">
      <alignment horizontal="center" vertical="center" wrapText="1"/>
    </xf>
    <xf numFmtId="41" fontId="15" fillId="3" borderId="45" xfId="2" applyFont="1" applyFill="1" applyBorder="1" applyAlignment="1">
      <alignment horizontal="center" vertical="center"/>
    </xf>
    <xf numFmtId="0" fontId="10" fillId="0" borderId="69" xfId="0" applyFont="1" applyBorder="1" applyAlignment="1">
      <alignment horizontal="left" vertical="center"/>
    </xf>
    <xf numFmtId="41" fontId="14" fillId="0" borderId="66" xfId="1" applyFont="1" applyBorder="1" applyAlignment="1">
      <alignment horizontal="center" vertical="center"/>
    </xf>
    <xf numFmtId="41" fontId="10" fillId="0" borderId="48" xfId="1" applyFont="1" applyBorder="1">
      <alignment vertical="center"/>
    </xf>
    <xf numFmtId="0" fontId="10" fillId="0" borderId="63" xfId="0" applyFont="1" applyBorder="1" applyAlignment="1">
      <alignment horizontal="left" vertical="center" shrinkToFit="1"/>
    </xf>
    <xf numFmtId="0" fontId="10" fillId="0" borderId="34" xfId="0" applyFont="1" applyBorder="1" applyAlignment="1">
      <alignment horizontal="left" vertical="center" shrinkToFit="1"/>
    </xf>
    <xf numFmtId="41" fontId="12" fillId="0" borderId="0" xfId="1" applyFont="1" applyBorder="1">
      <alignment vertical="center"/>
    </xf>
    <xf numFmtId="178" fontId="14" fillId="0" borderId="24" xfId="1" applyNumberFormat="1" applyFont="1" applyBorder="1" applyAlignment="1">
      <alignment vertical="center"/>
    </xf>
    <xf numFmtId="177" fontId="14" fillId="0" borderId="24" xfId="1" applyNumberFormat="1" applyFont="1" applyBorder="1" applyAlignment="1">
      <alignment horizontal="right" vertical="center"/>
    </xf>
    <xf numFmtId="41" fontId="14" fillId="3" borderId="24" xfId="2" applyFont="1" applyFill="1" applyBorder="1" applyAlignment="1">
      <alignment horizontal="center" vertical="center"/>
    </xf>
    <xf numFmtId="41" fontId="14" fillId="0" borderId="24" xfId="1" applyFont="1" applyFill="1" applyBorder="1" applyAlignment="1">
      <alignment horizontal="center" vertical="center"/>
    </xf>
    <xf numFmtId="41" fontId="11" fillId="0" borderId="48" xfId="1" applyFont="1" applyBorder="1" applyAlignment="1">
      <alignment vertical="center"/>
    </xf>
    <xf numFmtId="0" fontId="10" fillId="0" borderId="22" xfId="0" applyFont="1" applyBorder="1">
      <alignment vertical="center"/>
    </xf>
    <xf numFmtId="0" fontId="10" fillId="0" borderId="21" xfId="0" applyFont="1" applyBorder="1">
      <alignment vertical="center"/>
    </xf>
    <xf numFmtId="0" fontId="10" fillId="0" borderId="0" xfId="0" applyFont="1" applyBorder="1" applyAlignment="1">
      <alignment horizontal="center" vertical="center"/>
    </xf>
    <xf numFmtId="9" fontId="4" fillId="0" borderId="22" xfId="3" applyFont="1" applyBorder="1" applyAlignment="1">
      <alignment horizontal="center" vertical="center"/>
    </xf>
    <xf numFmtId="178" fontId="14" fillId="0" borderId="30" xfId="1" applyNumberFormat="1" applyFont="1" applyBorder="1" applyAlignment="1">
      <alignment vertical="center"/>
    </xf>
    <xf numFmtId="0" fontId="14" fillId="0" borderId="29" xfId="0" applyFont="1" applyBorder="1" applyAlignment="1">
      <alignment horizontal="center" vertical="center"/>
    </xf>
    <xf numFmtId="0" fontId="12" fillId="0" borderId="34" xfId="0" applyFont="1" applyBorder="1" applyAlignment="1">
      <alignment horizontal="left" vertical="center"/>
    </xf>
    <xf numFmtId="0" fontId="10" fillId="0" borderId="52" xfId="0" applyFont="1" applyBorder="1">
      <alignment vertical="center"/>
    </xf>
    <xf numFmtId="178" fontId="9" fillId="0" borderId="24" xfId="1" applyNumberFormat="1" applyFont="1" applyBorder="1" applyAlignment="1">
      <alignment vertical="center"/>
    </xf>
    <xf numFmtId="177" fontId="9" fillId="0" borderId="24" xfId="1" applyNumberFormat="1" applyFont="1" applyBorder="1" applyAlignment="1">
      <alignment horizontal="right" vertical="center"/>
    </xf>
    <xf numFmtId="41" fontId="9" fillId="3" borderId="24" xfId="2" applyFont="1" applyFill="1" applyBorder="1" applyAlignment="1">
      <alignment horizontal="center" vertical="center"/>
    </xf>
    <xf numFmtId="41" fontId="9" fillId="0" borderId="24" xfId="1" applyFont="1" applyBorder="1" applyAlignment="1">
      <alignment horizontal="center" vertical="center"/>
    </xf>
    <xf numFmtId="41" fontId="9" fillId="0" borderId="24" xfId="1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41" fontId="6" fillId="3" borderId="59" xfId="2" applyFont="1" applyFill="1" applyBorder="1" applyAlignment="1">
      <alignment horizontal="center" vertical="center"/>
    </xf>
    <xf numFmtId="179" fontId="10" fillId="0" borderId="43" xfId="0" applyNumberFormat="1" applyFont="1" applyBorder="1" applyAlignment="1">
      <alignment horizontal="center" vertical="center" shrinkToFit="1"/>
    </xf>
    <xf numFmtId="178" fontId="6" fillId="0" borderId="45" xfId="1" applyNumberFormat="1" applyFont="1" applyBorder="1" applyAlignment="1">
      <alignment vertical="center"/>
    </xf>
    <xf numFmtId="177" fontId="6" fillId="0" borderId="45" xfId="1" applyNumberFormat="1" applyFont="1" applyBorder="1" applyAlignment="1">
      <alignment horizontal="right" vertical="center"/>
    </xf>
    <xf numFmtId="41" fontId="6" fillId="0" borderId="45" xfId="1" applyFont="1" applyBorder="1" applyAlignment="1">
      <alignment horizontal="center" vertical="center"/>
    </xf>
    <xf numFmtId="41" fontId="6" fillId="0" borderId="45" xfId="1" applyFont="1" applyFill="1" applyBorder="1" applyAlignment="1">
      <alignment horizontal="center" vertical="center"/>
    </xf>
    <xf numFmtId="0" fontId="10" fillId="0" borderId="44" xfId="0" applyFont="1" applyBorder="1" applyAlignment="1">
      <alignment horizontal="center" vertical="center" wrapText="1"/>
    </xf>
    <xf numFmtId="10" fontId="10" fillId="0" borderId="0" xfId="0" applyNumberFormat="1" applyFont="1" applyBorder="1" applyAlignment="1">
      <alignment horizontal="center" vertical="center"/>
    </xf>
    <xf numFmtId="10" fontId="17" fillId="0" borderId="0" xfId="0" applyNumberFormat="1" applyFont="1" applyBorder="1" applyAlignment="1">
      <alignment horizontal="center" vertical="center"/>
    </xf>
    <xf numFmtId="180" fontId="17" fillId="0" borderId="0" xfId="0" applyNumberFormat="1" applyFont="1" applyBorder="1" applyAlignment="1">
      <alignment horizontal="center" vertical="center"/>
    </xf>
    <xf numFmtId="3" fontId="10" fillId="0" borderId="0" xfId="0" applyNumberFormat="1" applyFont="1" applyBorder="1">
      <alignment vertical="center"/>
    </xf>
    <xf numFmtId="41" fontId="29" fillId="4" borderId="0" xfId="1" applyFont="1" applyFill="1" applyBorder="1" applyAlignment="1">
      <alignment horizontal="center" vertical="distributed"/>
    </xf>
    <xf numFmtId="0" fontId="17" fillId="0" borderId="23" xfId="0" applyFont="1" applyBorder="1" applyAlignment="1">
      <alignment horizontal="left" vertical="center" shrinkToFit="1"/>
    </xf>
    <xf numFmtId="41" fontId="6" fillId="0" borderId="40" xfId="1" applyFont="1" applyFill="1" applyBorder="1" applyAlignment="1">
      <alignment horizontal="right" vertical="center"/>
    </xf>
    <xf numFmtId="41" fontId="6" fillId="0" borderId="24" xfId="1" applyFont="1" applyFill="1" applyBorder="1" applyAlignment="1">
      <alignment horizontal="right" vertical="center"/>
    </xf>
    <xf numFmtId="177" fontId="10" fillId="0" borderId="0" xfId="1" applyNumberFormat="1" applyFont="1" applyBorder="1">
      <alignment vertical="center"/>
    </xf>
    <xf numFmtId="41" fontId="29" fillId="4" borderId="70" xfId="1" applyFont="1" applyFill="1" applyBorder="1" applyAlignment="1">
      <alignment horizontal="center" vertical="distributed"/>
    </xf>
    <xf numFmtId="41" fontId="6" fillId="0" borderId="30" xfId="1" applyFont="1" applyFill="1" applyBorder="1" applyAlignment="1">
      <alignment horizontal="right" vertical="center"/>
    </xf>
    <xf numFmtId="41" fontId="30" fillId="4" borderId="70" xfId="1" applyFont="1" applyFill="1" applyBorder="1" applyAlignment="1">
      <alignment horizontal="center" vertical="distributed"/>
    </xf>
    <xf numFmtId="0" fontId="11" fillId="0" borderId="23" xfId="0" applyFont="1" applyBorder="1" applyAlignment="1">
      <alignment horizontal="left" vertical="center"/>
    </xf>
    <xf numFmtId="0" fontId="14" fillId="0" borderId="22" xfId="0" applyFont="1" applyBorder="1" applyAlignment="1">
      <alignment horizontal="center" vertical="center"/>
    </xf>
    <xf numFmtId="0" fontId="12" fillId="0" borderId="71" xfId="0" applyFont="1" applyBorder="1">
      <alignment vertical="center"/>
    </xf>
    <xf numFmtId="41" fontId="12" fillId="0" borderId="72" xfId="1" applyFont="1" applyBorder="1">
      <alignment vertical="center"/>
    </xf>
    <xf numFmtId="0" fontId="10" fillId="0" borderId="72" xfId="0" applyFont="1" applyBorder="1" applyAlignment="1">
      <alignment horizontal="center" vertical="center"/>
    </xf>
    <xf numFmtId="0" fontId="10" fillId="0" borderId="72" xfId="0" applyFont="1" applyBorder="1">
      <alignment vertical="center"/>
    </xf>
    <xf numFmtId="41" fontId="10" fillId="0" borderId="72" xfId="1" applyFont="1" applyBorder="1">
      <alignment vertical="center"/>
    </xf>
    <xf numFmtId="0" fontId="11" fillId="0" borderId="73" xfId="0" applyFont="1" applyBorder="1" applyAlignment="1">
      <alignment horizontal="left" vertical="center"/>
    </xf>
    <xf numFmtId="178" fontId="9" fillId="0" borderId="74" xfId="1" applyNumberFormat="1" applyFont="1" applyBorder="1" applyAlignment="1">
      <alignment vertical="center"/>
    </xf>
    <xf numFmtId="177" fontId="9" fillId="0" borderId="74" xfId="1" applyNumberFormat="1" applyFont="1" applyBorder="1" applyAlignment="1">
      <alignment horizontal="right" vertical="center"/>
    </xf>
    <xf numFmtId="41" fontId="9" fillId="3" borderId="74" xfId="2" applyFont="1" applyFill="1" applyBorder="1" applyAlignment="1">
      <alignment horizontal="center" vertical="center"/>
    </xf>
    <xf numFmtId="41" fontId="9" fillId="0" borderId="74" xfId="1" applyFont="1" applyBorder="1" applyAlignment="1">
      <alignment horizontal="center" vertical="center"/>
    </xf>
    <xf numFmtId="41" fontId="9" fillId="0" borderId="74" xfId="1" applyFont="1" applyFill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9" fillId="0" borderId="75" xfId="0" applyFont="1" applyBorder="1">
      <alignment vertical="center"/>
    </xf>
    <xf numFmtId="41" fontId="12" fillId="0" borderId="76" xfId="1" applyFont="1" applyBorder="1" applyAlignment="1">
      <alignment horizontal="center" vertical="center"/>
    </xf>
    <xf numFmtId="0" fontId="11" fillId="0" borderId="76" xfId="0" applyFont="1" applyBorder="1">
      <alignment vertical="center"/>
    </xf>
    <xf numFmtId="0" fontId="11" fillId="0" borderId="77" xfId="0" applyFont="1" applyBorder="1">
      <alignment vertical="center"/>
    </xf>
    <xf numFmtId="178" fontId="9" fillId="0" borderId="40" xfId="1" applyNumberFormat="1" applyFont="1" applyBorder="1" applyAlignment="1">
      <alignment vertical="center"/>
    </xf>
    <xf numFmtId="177" fontId="9" fillId="0" borderId="40" xfId="1" applyNumberFormat="1" applyFont="1" applyBorder="1" applyAlignment="1">
      <alignment horizontal="right" vertical="center"/>
    </xf>
    <xf numFmtId="41" fontId="9" fillId="3" borderId="78" xfId="2" applyFont="1" applyFill="1" applyBorder="1" applyAlignment="1">
      <alignment horizontal="center" vertical="center"/>
    </xf>
    <xf numFmtId="41" fontId="4" fillId="0" borderId="48" xfId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78" fontId="9" fillId="0" borderId="59" xfId="1" applyNumberFormat="1" applyFont="1" applyBorder="1" applyAlignment="1">
      <alignment vertical="center"/>
    </xf>
    <xf numFmtId="41" fontId="9" fillId="0" borderId="59" xfId="1" applyFont="1" applyBorder="1" applyAlignment="1">
      <alignment horizontal="center" vertical="center"/>
    </xf>
    <xf numFmtId="41" fontId="9" fillId="3" borderId="78" xfId="2" applyFont="1" applyFill="1" applyBorder="1" applyAlignment="1">
      <alignment horizontal="center" vertical="center" wrapText="1"/>
    </xf>
    <xf numFmtId="41" fontId="4" fillId="0" borderId="64" xfId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41" fontId="9" fillId="0" borderId="66" xfId="1" applyFont="1" applyBorder="1" applyAlignment="1">
      <alignment horizontal="center" vertical="center"/>
    </xf>
    <xf numFmtId="41" fontId="9" fillId="3" borderId="4" xfId="2" applyFont="1" applyFill="1" applyBorder="1" applyAlignment="1">
      <alignment horizontal="center" vertical="center" wrapText="1"/>
    </xf>
    <xf numFmtId="41" fontId="8" fillId="0" borderId="0" xfId="1" applyFont="1" applyBorder="1" applyAlignment="1">
      <alignment horizontal="center" vertical="center"/>
    </xf>
    <xf numFmtId="178" fontId="8" fillId="0" borderId="0" xfId="1" applyNumberFormat="1" applyFont="1" applyBorder="1" applyAlignment="1">
      <alignment vertical="center"/>
    </xf>
    <xf numFmtId="177" fontId="8" fillId="0" borderId="0" xfId="1" applyNumberFormat="1" applyFont="1" applyBorder="1" applyAlignment="1">
      <alignment horizontal="right" vertical="center"/>
    </xf>
    <xf numFmtId="41" fontId="8" fillId="0" borderId="0" xfId="1" applyFont="1" applyFill="1" applyBorder="1" applyAlignment="1">
      <alignment horizontal="center" vertical="center"/>
    </xf>
    <xf numFmtId="0" fontId="31" fillId="0" borderId="0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left" vertical="center"/>
    </xf>
    <xf numFmtId="0" fontId="34" fillId="0" borderId="0" xfId="0" applyFont="1" applyBorder="1" applyAlignment="1">
      <alignment horizontal="left" vertical="center"/>
    </xf>
    <xf numFmtId="0" fontId="0" fillId="0" borderId="0" xfId="0" applyBorder="1">
      <alignment vertical="center"/>
    </xf>
    <xf numFmtId="0" fontId="35" fillId="0" borderId="0" xfId="0" applyFont="1" applyBorder="1" applyAlignment="1">
      <alignment horizontal="left" vertical="center"/>
    </xf>
    <xf numFmtId="0" fontId="37" fillId="0" borderId="0" xfId="0" applyFont="1" applyBorder="1" applyAlignment="1">
      <alignment horizontal="left" vertical="center"/>
    </xf>
    <xf numFmtId="41" fontId="39" fillId="0" borderId="0" xfId="1" applyFont="1" applyBorder="1" applyAlignment="1">
      <alignment horizontal="left" vertical="center"/>
    </xf>
    <xf numFmtId="0" fontId="37" fillId="0" borderId="0" xfId="0" applyFont="1">
      <alignment vertical="center"/>
    </xf>
    <xf numFmtId="41" fontId="37" fillId="0" borderId="0" xfId="1" applyFont="1" applyBorder="1" applyAlignment="1">
      <alignment horizontal="center" vertical="center"/>
    </xf>
    <xf numFmtId="0" fontId="37" fillId="0" borderId="0" xfId="0" applyFont="1" applyBorder="1">
      <alignment vertical="center"/>
    </xf>
    <xf numFmtId="41" fontId="37" fillId="0" borderId="0" xfId="1" applyFont="1" applyBorder="1">
      <alignment vertical="center"/>
    </xf>
    <xf numFmtId="41" fontId="37" fillId="0" borderId="0" xfId="0" applyNumberFormat="1" applyFont="1" applyBorder="1" applyAlignment="1">
      <alignment horizontal="center" vertical="center"/>
    </xf>
    <xf numFmtId="0" fontId="37" fillId="0" borderId="0" xfId="0" applyFont="1" applyFill="1" applyBorder="1">
      <alignment vertical="center"/>
    </xf>
    <xf numFmtId="41" fontId="37" fillId="0" borderId="0" xfId="0" applyNumberFormat="1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7" fillId="0" borderId="0" xfId="0" applyFont="1" applyBorder="1">
      <alignment vertical="center"/>
    </xf>
    <xf numFmtId="0" fontId="41" fillId="0" borderId="0" xfId="0" applyFont="1" applyBorder="1" applyAlignment="1">
      <alignment horizontal="left" vertical="center"/>
    </xf>
    <xf numFmtId="0" fontId="42" fillId="0" borderId="0" xfId="0" applyFont="1" applyBorder="1" applyAlignment="1">
      <alignment vertical="center" wrapText="1"/>
    </xf>
    <xf numFmtId="41" fontId="37" fillId="0" borderId="0" xfId="0" applyNumberFormat="1" applyFont="1" applyBorder="1">
      <alignment vertical="center"/>
    </xf>
    <xf numFmtId="0" fontId="35" fillId="0" borderId="0" xfId="0" applyFont="1" applyAlignment="1">
      <alignment horizontal="left" vertical="center"/>
    </xf>
  </cellXfs>
  <cellStyles count="9">
    <cellStyle name="백분율 2" xfId="3"/>
    <cellStyle name="백분율 2 2" xfId="4"/>
    <cellStyle name="백분율 9" xfId="5"/>
    <cellStyle name="쉼표 [0]" xfId="1" builtinId="6"/>
    <cellStyle name="쉼표 [0] 2" xfId="2"/>
    <cellStyle name="쉼표 [0] 7" xfId="6"/>
    <cellStyle name="쉼표 [0] 7 2" xfId="7"/>
    <cellStyle name="표준" xfId="0" builtinId="0"/>
    <cellStyle name="표준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5&#50900;&#51060;&#49324;&#54924;/2020&#45380;2&#52264;&#52628;&#44221;(&#50756;&#49457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예산총칙"/>
      <sheetName val="총괄(이사회용)"/>
      <sheetName val="세입사유"/>
      <sheetName val="세출사유"/>
      <sheetName val="세입내역"/>
      <sheetName val="세출내역"/>
    </sheetNames>
    <sheetDataSet>
      <sheetData sheetId="0"/>
      <sheetData sheetId="1"/>
      <sheetData sheetId="2">
        <row r="7">
          <cell r="D7">
            <v>118335</v>
          </cell>
          <cell r="K7">
            <v>1376905.3397349999</v>
          </cell>
        </row>
        <row r="11">
          <cell r="D11">
            <v>33730</v>
          </cell>
          <cell r="K11">
            <v>56902</v>
          </cell>
        </row>
        <row r="12">
          <cell r="K12">
            <v>1198147.3540000001</v>
          </cell>
        </row>
        <row r="13">
          <cell r="D13">
            <v>0</v>
          </cell>
        </row>
        <row r="15">
          <cell r="D15">
            <v>205000</v>
          </cell>
        </row>
        <row r="17">
          <cell r="D17">
            <v>1410530</v>
          </cell>
          <cell r="K17">
            <v>17644.03</v>
          </cell>
        </row>
        <row r="18">
          <cell r="K18">
            <v>13700</v>
          </cell>
        </row>
        <row r="19">
          <cell r="K19">
            <v>1739454.7419509999</v>
          </cell>
        </row>
        <row r="20">
          <cell r="D20">
            <v>2315800.6040000003</v>
          </cell>
        </row>
        <row r="25">
          <cell r="D25">
            <v>4546463.5979999993</v>
          </cell>
        </row>
        <row r="26">
          <cell r="K26">
            <v>4568171.0559999999</v>
          </cell>
        </row>
        <row r="27">
          <cell r="D27">
            <v>341064.32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zoomScaleNormal="100" workbookViewId="0">
      <selection activeCell="Q13" sqref="Q13"/>
    </sheetView>
  </sheetViews>
  <sheetFormatPr defaultRowHeight="16.5"/>
  <cols>
    <col min="1" max="1" width="9.625" customWidth="1"/>
    <col min="2" max="2" width="6.375" customWidth="1"/>
    <col min="3" max="3" width="6" customWidth="1"/>
    <col min="4" max="4" width="11.375" customWidth="1"/>
    <col min="5" max="5" width="5.375" customWidth="1"/>
    <col min="6" max="6" width="6.125" customWidth="1"/>
    <col min="7" max="8" width="6.875" customWidth="1"/>
    <col min="9" max="9" width="16.375" customWidth="1"/>
    <col min="10" max="10" width="9.125" customWidth="1"/>
    <col min="11" max="11" width="5.125" customWidth="1"/>
    <col min="12" max="12" width="9.75" customWidth="1"/>
  </cols>
  <sheetData>
    <row r="1" spans="1:16" ht="29.25" customHeight="1"/>
    <row r="2" spans="1:16" ht="51" customHeight="1">
      <c r="A2" s="806" t="s">
        <v>652</v>
      </c>
      <c r="B2" s="806"/>
      <c r="C2" s="806"/>
      <c r="D2" s="806"/>
      <c r="E2" s="806"/>
      <c r="F2" s="806"/>
      <c r="G2" s="806"/>
      <c r="H2" s="806"/>
      <c r="I2" s="806"/>
      <c r="J2" s="806"/>
      <c r="K2" s="806"/>
      <c r="L2" s="806"/>
      <c r="M2" s="806"/>
      <c r="N2" s="806"/>
      <c r="O2" s="806"/>
      <c r="P2" s="806"/>
    </row>
    <row r="3" spans="1:16">
      <c r="B3" s="807"/>
    </row>
    <row r="4" spans="1:16">
      <c r="B4" s="808"/>
      <c r="C4" s="809"/>
      <c r="D4" s="809"/>
      <c r="E4" s="809"/>
      <c r="F4" s="809"/>
      <c r="G4" s="809"/>
      <c r="H4" s="809"/>
      <c r="I4" s="809"/>
      <c r="J4" s="809"/>
      <c r="K4" s="809"/>
      <c r="L4" s="809"/>
    </row>
    <row r="5" spans="1:16" ht="21.75" customHeight="1">
      <c r="B5" s="810" t="s">
        <v>653</v>
      </c>
      <c r="C5" s="811" t="s">
        <v>654</v>
      </c>
      <c r="D5" s="811"/>
      <c r="E5" s="811"/>
      <c r="F5" s="811"/>
      <c r="G5" s="811"/>
      <c r="H5" s="811"/>
      <c r="I5" s="811"/>
      <c r="J5" s="811"/>
      <c r="K5" s="811"/>
      <c r="L5" s="811"/>
      <c r="M5" s="811"/>
      <c r="N5" s="811"/>
      <c r="O5" s="811"/>
    </row>
    <row r="6" spans="1:16" ht="21.75" customHeight="1">
      <c r="B6" s="810"/>
      <c r="C6" s="812" t="s">
        <v>655</v>
      </c>
      <c r="D6" s="812"/>
      <c r="E6" s="812"/>
      <c r="F6" s="812"/>
      <c r="G6" s="812"/>
      <c r="H6" s="812"/>
      <c r="I6" s="812"/>
      <c r="J6" s="812"/>
      <c r="K6" s="812"/>
      <c r="L6" s="812"/>
      <c r="M6" s="813"/>
      <c r="N6" s="813"/>
      <c r="O6" s="813"/>
    </row>
    <row r="7" spans="1:16" ht="21.75" customHeight="1">
      <c r="B7" s="810"/>
      <c r="C7" s="811" t="s">
        <v>656</v>
      </c>
      <c r="D7" s="811"/>
      <c r="E7" s="814" t="s">
        <v>656</v>
      </c>
      <c r="F7" s="814"/>
      <c r="G7" s="811"/>
      <c r="H7" s="811"/>
      <c r="I7" s="811"/>
      <c r="J7" s="811"/>
      <c r="K7" s="811"/>
      <c r="L7" s="811"/>
      <c r="M7" s="813"/>
      <c r="N7" s="813"/>
      <c r="O7" s="813"/>
    </row>
    <row r="8" spans="1:16" ht="21.75" customHeight="1">
      <c r="B8" s="810" t="s">
        <v>657</v>
      </c>
      <c r="C8" s="815"/>
      <c r="D8" s="815"/>
      <c r="E8" s="815"/>
      <c r="F8" s="815"/>
      <c r="G8" s="815"/>
      <c r="H8" s="815"/>
      <c r="I8" s="815"/>
      <c r="J8" s="815"/>
      <c r="K8" s="815"/>
      <c r="L8" s="815"/>
      <c r="M8" s="813"/>
      <c r="N8" s="813"/>
      <c r="O8" s="813"/>
    </row>
    <row r="9" spans="1:16" ht="21.75" customHeight="1">
      <c r="B9" s="810"/>
      <c r="C9" s="810" t="s">
        <v>658</v>
      </c>
      <c r="D9" s="815"/>
      <c r="E9" s="815"/>
      <c r="F9" s="815"/>
      <c r="G9" s="815"/>
      <c r="H9" s="815"/>
      <c r="I9" s="815"/>
      <c r="J9" s="815"/>
      <c r="K9" s="815"/>
      <c r="L9" s="815"/>
      <c r="M9" s="813"/>
      <c r="N9" s="813"/>
      <c r="O9" s="813"/>
    </row>
    <row r="10" spans="1:16" ht="21.75" customHeight="1">
      <c r="B10" s="810"/>
      <c r="C10" s="810"/>
      <c r="D10" s="810" t="s">
        <v>659</v>
      </c>
      <c r="E10" s="815"/>
      <c r="F10" s="816">
        <f>'[1]총괄(이사회용)'!D7</f>
        <v>118335</v>
      </c>
      <c r="G10" s="816"/>
      <c r="H10" s="815" t="s">
        <v>660</v>
      </c>
      <c r="I10" s="815" t="s">
        <v>661</v>
      </c>
      <c r="J10" s="816">
        <f>'[1]총괄(이사회용)'!D11</f>
        <v>33730</v>
      </c>
      <c r="K10" s="816"/>
      <c r="L10" s="815" t="s">
        <v>662</v>
      </c>
      <c r="M10" s="813"/>
      <c r="N10" s="813"/>
      <c r="O10" s="813"/>
    </row>
    <row r="11" spans="1:16" ht="21.75" customHeight="1">
      <c r="B11" s="810"/>
      <c r="C11" s="810"/>
      <c r="D11" s="810" t="s">
        <v>663</v>
      </c>
      <c r="E11" s="815"/>
      <c r="F11" s="816">
        <f>'[1]총괄(이사회용)'!D15</f>
        <v>205000</v>
      </c>
      <c r="G11" s="816"/>
      <c r="H11" s="815" t="s">
        <v>660</v>
      </c>
      <c r="I11" s="815" t="s">
        <v>664</v>
      </c>
      <c r="J11" s="816">
        <f>'[1]총괄(이사회용)'!D20</f>
        <v>2315800.6040000003</v>
      </c>
      <c r="K11" s="816"/>
      <c r="L11" s="815" t="s">
        <v>665</v>
      </c>
      <c r="M11" s="813"/>
      <c r="N11" s="813"/>
      <c r="O11" s="813"/>
    </row>
    <row r="12" spans="1:16" ht="21.75" customHeight="1">
      <c r="B12" s="810"/>
      <c r="C12" s="810"/>
      <c r="D12" s="810" t="s">
        <v>666</v>
      </c>
      <c r="E12" s="815"/>
      <c r="F12" s="816">
        <f>'[1]총괄(이사회용)'!D17</f>
        <v>1410530</v>
      </c>
      <c r="G12" s="816"/>
      <c r="H12" s="815" t="s">
        <v>660</v>
      </c>
      <c r="I12" s="810" t="s">
        <v>667</v>
      </c>
      <c r="J12" s="817">
        <f>'[1]총괄(이사회용)'!D25</f>
        <v>4546463.5979999993</v>
      </c>
      <c r="K12" s="817"/>
      <c r="L12" s="815" t="s">
        <v>665</v>
      </c>
      <c r="M12" s="815"/>
      <c r="N12" s="813"/>
      <c r="O12" s="813"/>
    </row>
    <row r="13" spans="1:16" ht="21.75" customHeight="1">
      <c r="B13" s="810"/>
      <c r="C13" s="810"/>
      <c r="D13" s="810" t="s">
        <v>668</v>
      </c>
      <c r="F13" s="816">
        <f>'[1]총괄(이사회용)'!D27</f>
        <v>341064.32</v>
      </c>
      <c r="G13" s="816"/>
      <c r="H13" s="818" t="s">
        <v>660</v>
      </c>
      <c r="I13" s="818" t="s">
        <v>669</v>
      </c>
      <c r="J13" s="819">
        <f>'[1]총괄(이사회용)'!D13</f>
        <v>0</v>
      </c>
      <c r="K13" s="820"/>
      <c r="L13" s="815" t="s">
        <v>665</v>
      </c>
      <c r="M13" s="813"/>
      <c r="N13" s="813"/>
      <c r="O13" s="813"/>
    </row>
    <row r="14" spans="1:16" ht="21.75" customHeight="1">
      <c r="B14" s="810"/>
      <c r="C14" s="810" t="s">
        <v>670</v>
      </c>
      <c r="D14" s="815"/>
      <c r="E14" s="815"/>
      <c r="F14" s="815"/>
      <c r="G14" s="815"/>
      <c r="H14" s="815"/>
      <c r="I14" s="815"/>
      <c r="J14" s="821"/>
      <c r="K14" s="821"/>
      <c r="L14" s="815"/>
      <c r="M14" s="813"/>
      <c r="N14" s="813"/>
      <c r="O14" s="813"/>
    </row>
    <row r="15" spans="1:16" ht="21.75" customHeight="1">
      <c r="B15" s="810"/>
      <c r="C15" s="810"/>
      <c r="D15" s="810" t="s">
        <v>671</v>
      </c>
      <c r="E15" s="815"/>
      <c r="F15" s="816">
        <f>'[1]총괄(이사회용)'!K7</f>
        <v>1376905.3397349999</v>
      </c>
      <c r="G15" s="816"/>
      <c r="H15" s="815" t="s">
        <v>660</v>
      </c>
      <c r="I15" s="815" t="s">
        <v>672</v>
      </c>
      <c r="J15" s="816">
        <f>'[1]총괄(이사회용)'!K11</f>
        <v>56902</v>
      </c>
      <c r="K15" s="816"/>
      <c r="L15" s="815" t="s">
        <v>665</v>
      </c>
      <c r="M15" s="813"/>
      <c r="N15" s="813"/>
      <c r="O15" s="813"/>
    </row>
    <row r="16" spans="1:16" ht="21.75" customHeight="1">
      <c r="B16" s="810"/>
      <c r="C16" s="810"/>
      <c r="D16" s="810" t="s">
        <v>673</v>
      </c>
      <c r="E16" s="815"/>
      <c r="F16" s="816">
        <f>'[1]총괄(이사회용)'!K12</f>
        <v>1198147.3540000001</v>
      </c>
      <c r="G16" s="816"/>
      <c r="H16" s="815" t="s">
        <v>674</v>
      </c>
      <c r="I16" s="815" t="s">
        <v>675</v>
      </c>
      <c r="J16" s="816">
        <v>0</v>
      </c>
      <c r="K16" s="816"/>
      <c r="L16" s="815" t="s">
        <v>674</v>
      </c>
      <c r="M16" s="813"/>
      <c r="N16" s="813"/>
      <c r="O16" s="813"/>
    </row>
    <row r="17" spans="2:15" ht="21.75" customHeight="1">
      <c r="B17" s="810"/>
      <c r="C17" s="810"/>
      <c r="D17" s="810" t="s">
        <v>676</v>
      </c>
      <c r="E17" s="815"/>
      <c r="F17" s="816">
        <f>'[1]총괄(이사회용)'!K17</f>
        <v>17644.03</v>
      </c>
      <c r="G17" s="816"/>
      <c r="H17" s="815" t="s">
        <v>665</v>
      </c>
      <c r="I17" s="815" t="s">
        <v>677</v>
      </c>
      <c r="J17" s="816">
        <f>'[1]총괄(이사회용)'!K18</f>
        <v>13700</v>
      </c>
      <c r="K17" s="816"/>
      <c r="L17" s="815" t="s">
        <v>674</v>
      </c>
      <c r="M17" s="813"/>
      <c r="N17" s="813"/>
      <c r="O17" s="813"/>
    </row>
    <row r="18" spans="2:15" ht="21.75" customHeight="1">
      <c r="B18" s="810"/>
      <c r="C18" s="810"/>
      <c r="D18" s="810" t="s">
        <v>678</v>
      </c>
      <c r="E18" s="815"/>
      <c r="F18" s="816">
        <f>'[1]총괄(이사회용)'!K19</f>
        <v>1739454.7419509999</v>
      </c>
      <c r="G18" s="816"/>
      <c r="H18" s="815" t="s">
        <v>665</v>
      </c>
      <c r="I18" s="822" t="s">
        <v>679</v>
      </c>
      <c r="J18" s="816">
        <f>'[1]총괄(이사회용)'!K26</f>
        <v>4568171.0559999999</v>
      </c>
      <c r="K18" s="816"/>
      <c r="L18" s="815" t="s">
        <v>674</v>
      </c>
      <c r="M18" s="813"/>
      <c r="N18" s="813"/>
      <c r="O18" s="813"/>
    </row>
    <row r="19" spans="2:15" ht="21.75" customHeight="1">
      <c r="B19" s="810"/>
      <c r="C19" s="810"/>
      <c r="D19" s="810"/>
      <c r="E19" s="815"/>
      <c r="F19" s="816"/>
      <c r="G19" s="816"/>
      <c r="H19" s="815"/>
      <c r="I19" s="815"/>
      <c r="J19" s="815"/>
      <c r="K19" s="815"/>
      <c r="L19" s="815"/>
      <c r="M19" s="813"/>
      <c r="N19" s="813"/>
      <c r="O19" s="813"/>
    </row>
    <row r="20" spans="2:15" ht="21.75" customHeight="1">
      <c r="B20" s="810" t="s">
        <v>680</v>
      </c>
      <c r="C20" s="815" t="s">
        <v>681</v>
      </c>
      <c r="D20" s="815"/>
      <c r="E20" s="815"/>
      <c r="F20" s="815"/>
      <c r="G20" s="815"/>
      <c r="H20" s="815"/>
      <c r="I20" s="815"/>
      <c r="J20" s="815"/>
      <c r="K20" s="815"/>
      <c r="L20" s="815"/>
      <c r="M20" s="813"/>
      <c r="N20" s="813"/>
      <c r="O20" s="813"/>
    </row>
    <row r="21" spans="2:15" ht="21.75" customHeight="1">
      <c r="B21" s="810"/>
      <c r="C21" s="815" t="s">
        <v>682</v>
      </c>
      <c r="D21" s="815"/>
      <c r="E21" s="815"/>
      <c r="F21" s="815"/>
      <c r="G21" s="815"/>
      <c r="H21" s="815"/>
      <c r="I21" s="815"/>
      <c r="J21" s="815"/>
      <c r="K21" s="815"/>
      <c r="L21" s="815"/>
      <c r="M21" s="813"/>
      <c r="N21" s="813"/>
      <c r="O21" s="813"/>
    </row>
    <row r="22" spans="2:15" ht="21.75" customHeight="1">
      <c r="B22" s="810" t="s">
        <v>683</v>
      </c>
      <c r="C22" s="815"/>
      <c r="D22" s="815"/>
      <c r="E22" s="815"/>
      <c r="F22" s="815"/>
      <c r="G22" s="815"/>
      <c r="H22" s="815"/>
      <c r="I22" s="815"/>
      <c r="J22" s="815"/>
      <c r="K22" s="815"/>
      <c r="L22" s="815"/>
      <c r="M22" s="813"/>
      <c r="N22" s="813"/>
      <c r="O22" s="813"/>
    </row>
    <row r="23" spans="2:15" ht="21.75" customHeight="1">
      <c r="B23" s="810" t="s">
        <v>684</v>
      </c>
      <c r="C23" s="815" t="s">
        <v>685</v>
      </c>
      <c r="D23" s="815"/>
      <c r="E23" s="815"/>
      <c r="F23" s="815"/>
      <c r="G23" s="815"/>
      <c r="H23" s="815"/>
      <c r="I23" s="815"/>
      <c r="J23" s="815"/>
      <c r="K23" s="815"/>
      <c r="L23" s="815"/>
      <c r="M23" s="813"/>
      <c r="N23" s="813"/>
      <c r="O23" s="813"/>
    </row>
    <row r="24" spans="2:15" ht="21.75" customHeight="1">
      <c r="B24" s="810"/>
      <c r="C24" s="815"/>
      <c r="D24" s="815"/>
      <c r="E24" s="815"/>
      <c r="F24" s="815"/>
      <c r="G24" s="815"/>
      <c r="H24" s="815"/>
      <c r="I24" s="815"/>
      <c r="J24" s="815"/>
      <c r="K24" s="815"/>
      <c r="L24" s="815"/>
      <c r="M24" s="813"/>
      <c r="N24" s="813"/>
      <c r="O24" s="813"/>
    </row>
    <row r="25" spans="2:15" ht="21.75" customHeight="1">
      <c r="B25" s="810"/>
      <c r="C25" s="815"/>
      <c r="D25" s="823"/>
      <c r="E25" s="823"/>
      <c r="F25" s="824"/>
      <c r="G25" s="824"/>
      <c r="H25" s="815"/>
      <c r="I25" s="815"/>
      <c r="J25" s="815"/>
      <c r="K25" s="815"/>
      <c r="L25" s="809"/>
    </row>
    <row r="26" spans="2:15" ht="21.75" customHeight="1">
      <c r="B26" s="810"/>
      <c r="C26" s="815" t="s">
        <v>683</v>
      </c>
      <c r="D26" s="823"/>
      <c r="E26" s="823"/>
      <c r="F26" s="824"/>
      <c r="G26" s="824"/>
      <c r="H26" s="815"/>
      <c r="I26" s="815"/>
      <c r="J26" s="815"/>
      <c r="K26" s="815"/>
      <c r="L26" s="809"/>
    </row>
    <row r="27" spans="2:15" ht="21.75" customHeight="1">
      <c r="B27" s="810"/>
      <c r="C27" s="815"/>
      <c r="D27" s="823"/>
      <c r="E27" s="823"/>
      <c r="F27" s="824"/>
      <c r="G27" s="824"/>
      <c r="H27" s="815"/>
      <c r="I27" s="815"/>
      <c r="J27" s="815"/>
      <c r="K27" s="815"/>
      <c r="L27" s="809"/>
    </row>
    <row r="28" spans="2:15" ht="21.75" customHeight="1">
      <c r="B28" s="810"/>
      <c r="C28" s="815"/>
      <c r="D28" s="815"/>
      <c r="E28" s="815"/>
      <c r="F28" s="815"/>
      <c r="G28" s="815"/>
      <c r="H28" s="815"/>
      <c r="I28" s="815"/>
      <c r="J28" s="815"/>
      <c r="K28" s="815"/>
      <c r="L28" s="809"/>
    </row>
    <row r="29" spans="2:15" ht="21.75" customHeight="1">
      <c r="B29" s="810"/>
      <c r="C29" s="815"/>
      <c r="D29" s="815"/>
      <c r="E29" s="815"/>
      <c r="F29" s="815"/>
      <c r="G29" s="815"/>
      <c r="H29" s="815"/>
      <c r="I29" s="815"/>
      <c r="J29" s="815"/>
      <c r="K29" s="815"/>
      <c r="L29" s="809"/>
    </row>
    <row r="30" spans="2:15" ht="21.75" customHeight="1">
      <c r="B30" s="810"/>
      <c r="C30" s="815"/>
      <c r="D30" s="815"/>
      <c r="E30" s="815"/>
      <c r="F30" s="815"/>
      <c r="G30" s="815"/>
      <c r="H30" s="815"/>
      <c r="I30" s="815"/>
      <c r="J30" s="815"/>
      <c r="K30" s="815"/>
      <c r="L30" s="809"/>
    </row>
    <row r="31" spans="2:15" ht="21.75" customHeight="1">
      <c r="B31" s="810"/>
      <c r="C31" s="815"/>
      <c r="D31" s="815"/>
      <c r="E31" s="815"/>
      <c r="F31" s="815"/>
      <c r="G31" s="815"/>
      <c r="H31" s="815"/>
      <c r="I31" s="815"/>
      <c r="J31" s="815"/>
      <c r="K31" s="815"/>
      <c r="L31" s="809"/>
    </row>
    <row r="32" spans="2:15" ht="21.75" customHeight="1">
      <c r="B32" s="810"/>
      <c r="C32" s="815"/>
      <c r="D32" s="815"/>
      <c r="E32" s="815"/>
      <c r="F32" s="815"/>
      <c r="G32" s="815"/>
      <c r="H32" s="815"/>
      <c r="I32" s="815"/>
      <c r="J32" s="815"/>
      <c r="K32" s="815"/>
      <c r="L32" s="809"/>
    </row>
    <row r="33" spans="2:11" ht="21.75" customHeight="1">
      <c r="B33" s="825"/>
      <c r="C33" s="813"/>
      <c r="D33" s="813"/>
      <c r="E33" s="813"/>
      <c r="F33" s="813"/>
      <c r="G33" s="813"/>
      <c r="H33" s="813"/>
      <c r="I33" s="813"/>
      <c r="J33" s="813"/>
      <c r="K33" s="813"/>
    </row>
  </sheetData>
  <mergeCells count="30">
    <mergeCell ref="D26:E26"/>
    <mergeCell ref="F26:G26"/>
    <mergeCell ref="D27:E27"/>
    <mergeCell ref="F27:G27"/>
    <mergeCell ref="F17:G17"/>
    <mergeCell ref="J17:K17"/>
    <mergeCell ref="F18:G18"/>
    <mergeCell ref="J18:K18"/>
    <mergeCell ref="F19:G19"/>
    <mergeCell ref="D25:E25"/>
    <mergeCell ref="F25:G25"/>
    <mergeCell ref="F13:G13"/>
    <mergeCell ref="J13:K13"/>
    <mergeCell ref="J14:K14"/>
    <mergeCell ref="F15:G15"/>
    <mergeCell ref="J15:K15"/>
    <mergeCell ref="F16:G16"/>
    <mergeCell ref="J16:K16"/>
    <mergeCell ref="F10:G10"/>
    <mergeCell ref="J10:K10"/>
    <mergeCell ref="F11:G11"/>
    <mergeCell ref="J11:K11"/>
    <mergeCell ref="F12:G12"/>
    <mergeCell ref="J12:K12"/>
    <mergeCell ref="A2:P2"/>
    <mergeCell ref="C5:O5"/>
    <mergeCell ref="C6:L6"/>
    <mergeCell ref="C7:D7"/>
    <mergeCell ref="E7:F7"/>
    <mergeCell ref="G7:L7"/>
  </mergeCells>
  <phoneticPr fontId="2" type="noConversion"/>
  <pageMargins left="0.42" right="0.37" top="0.75" bottom="0.34" header="0.3" footer="0.3"/>
  <pageSetup paperSize="9" scale="90" orientation="landscape" r:id="rId1"/>
  <rowBreaks count="1" manualBreakCount="1">
    <brk id="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B112"/>
  <sheetViews>
    <sheetView view="pageBreakPreview" zoomScaleNormal="100" zoomScaleSheetLayoutView="100" workbookViewId="0">
      <selection activeCell="AA11" sqref="AA11"/>
    </sheetView>
  </sheetViews>
  <sheetFormatPr defaultRowHeight="16.5"/>
  <cols>
    <col min="1" max="2" width="8.625" style="269" customWidth="1"/>
    <col min="3" max="3" width="14.625" style="269" customWidth="1"/>
    <col min="4" max="4" width="13.125" style="347" customWidth="1"/>
    <col min="5" max="5" width="13.125" style="348" customWidth="1"/>
    <col min="6" max="6" width="0.125" style="348" hidden="1" customWidth="1"/>
    <col min="7" max="7" width="10.625" style="349" customWidth="1"/>
    <col min="8" max="8" width="8.625" style="350" customWidth="1"/>
    <col min="9" max="9" width="23.75" style="351" customWidth="1"/>
    <col min="10" max="10" width="13.25" style="351" customWidth="1"/>
    <col min="11" max="12" width="3.125" style="352" customWidth="1"/>
    <col min="13" max="13" width="3.625" style="351" customWidth="1"/>
    <col min="14" max="15" width="3.125" style="351" customWidth="1"/>
    <col min="16" max="16" width="13.625" style="351" customWidth="1"/>
    <col min="17" max="17" width="3.125" style="351" customWidth="1"/>
    <col min="18" max="18" width="0.125" style="2" hidden="1" customWidth="1"/>
    <col min="19" max="19" width="20.875" style="3" hidden="1" customWidth="1"/>
    <col min="20" max="20" width="13.5" style="2" hidden="1" customWidth="1"/>
    <col min="21" max="21" width="31.25" style="2" hidden="1" customWidth="1"/>
    <col min="22" max="22" width="0.25" style="2" hidden="1" customWidth="1"/>
    <col min="23" max="26" width="9" style="2" hidden="1" customWidth="1"/>
    <col min="27" max="27" width="30.125" style="2" customWidth="1"/>
    <col min="28" max="28" width="11.5" style="2" customWidth="1"/>
    <col min="29" max="16384" width="9" style="2"/>
  </cols>
  <sheetData>
    <row r="1" spans="1:19" ht="22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9" ht="22.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9" ht="21.95" customHeight="1" thickBot="1">
      <c r="A3" s="5" t="s">
        <v>1</v>
      </c>
      <c r="B3" s="6"/>
      <c r="C3" s="6"/>
      <c r="D3" s="6"/>
      <c r="E3" s="7"/>
      <c r="F3" s="7"/>
      <c r="G3" s="8"/>
      <c r="H3" s="9"/>
      <c r="I3" s="6"/>
      <c r="J3" s="6" t="s">
        <v>2</v>
      </c>
      <c r="K3" s="6"/>
      <c r="L3" s="6"/>
      <c r="M3" s="6"/>
      <c r="N3" s="6"/>
      <c r="O3" s="10" t="s">
        <v>3</v>
      </c>
      <c r="P3" s="10"/>
      <c r="Q3" s="10"/>
    </row>
    <row r="4" spans="1:19" ht="19.5" customHeight="1">
      <c r="A4" s="11" t="s">
        <v>4</v>
      </c>
      <c r="B4" s="12" t="s">
        <v>5</v>
      </c>
      <c r="C4" s="13" t="s">
        <v>6</v>
      </c>
      <c r="D4" s="14" t="s">
        <v>7</v>
      </c>
      <c r="E4" s="14" t="s">
        <v>8</v>
      </c>
      <c r="F4" s="15" t="s">
        <v>9</v>
      </c>
      <c r="G4" s="16" t="s">
        <v>10</v>
      </c>
      <c r="H4" s="16"/>
      <c r="I4" s="17" t="s">
        <v>11</v>
      </c>
      <c r="J4" s="12"/>
      <c r="K4" s="12"/>
      <c r="L4" s="12"/>
      <c r="M4" s="12"/>
      <c r="N4" s="12"/>
      <c r="O4" s="12"/>
      <c r="P4" s="12"/>
      <c r="Q4" s="18"/>
    </row>
    <row r="5" spans="1:19" ht="19.5" customHeight="1" thickBot="1">
      <c r="A5" s="19"/>
      <c r="B5" s="20"/>
      <c r="C5" s="21"/>
      <c r="D5" s="22"/>
      <c r="E5" s="22"/>
      <c r="F5" s="23"/>
      <c r="G5" s="24" t="s">
        <v>12</v>
      </c>
      <c r="H5" s="25" t="s">
        <v>13</v>
      </c>
      <c r="I5" s="26"/>
      <c r="J5" s="20"/>
      <c r="K5" s="20"/>
      <c r="L5" s="20"/>
      <c r="M5" s="20"/>
      <c r="N5" s="20"/>
      <c r="O5" s="20"/>
      <c r="P5" s="20"/>
      <c r="Q5" s="27"/>
    </row>
    <row r="6" spans="1:19" ht="20.100000000000001" customHeight="1" thickBot="1">
      <c r="A6" s="28" t="s">
        <v>14</v>
      </c>
      <c r="B6" s="29"/>
      <c r="C6" s="30"/>
      <c r="D6" s="31">
        <f>SUM(D7,D76,D45,D91,D22,D37,D40,D96)</f>
        <v>9112285</v>
      </c>
      <c r="E6" s="31">
        <f>SUM(E7,E76,E45,E91,E22,E37,E40,E96)</f>
        <v>8970923.5219999999</v>
      </c>
      <c r="F6" s="32" t="e">
        <f>SUM(F7,#REF!,F76,F45,F91,F22,F37,#REF!,F40)</f>
        <v>#REF!</v>
      </c>
      <c r="G6" s="33">
        <f>+E6-D6</f>
        <v>-141361.47800000012</v>
      </c>
      <c r="H6" s="34">
        <f>+G6/D6*100</f>
        <v>-1.5513285416336311</v>
      </c>
      <c r="I6" s="35"/>
      <c r="J6" s="35"/>
      <c r="K6" s="36"/>
      <c r="L6" s="36"/>
      <c r="M6" s="35"/>
      <c r="N6" s="35"/>
      <c r="O6" s="35"/>
      <c r="P6" s="37">
        <f>SUM(P7,P22,P37,P40,P45,P76,P91,P96)</f>
        <v>8970923522</v>
      </c>
      <c r="Q6" s="38" t="s">
        <v>15</v>
      </c>
    </row>
    <row r="7" spans="1:19" s="51" customFormat="1" ht="18.95" customHeight="1" thickTop="1">
      <c r="A7" s="39" t="s">
        <v>16</v>
      </c>
      <c r="B7" s="40" t="s">
        <v>17</v>
      </c>
      <c r="C7" s="41"/>
      <c r="D7" s="42">
        <f>SUM(D8)</f>
        <v>118325</v>
      </c>
      <c r="E7" s="43">
        <f>SUM(E8)</f>
        <v>118335</v>
      </c>
      <c r="F7" s="44">
        <f>SUM(F8)</f>
        <v>71084</v>
      </c>
      <c r="G7" s="45">
        <f>+E7-D7</f>
        <v>10</v>
      </c>
      <c r="H7" s="46">
        <f>+G7/D7*100</f>
        <v>8.4512993872807932E-3</v>
      </c>
      <c r="I7" s="47"/>
      <c r="J7" s="47"/>
      <c r="K7" s="48"/>
      <c r="L7" s="48"/>
      <c r="M7" s="47"/>
      <c r="N7" s="47"/>
      <c r="O7" s="47"/>
      <c r="P7" s="49">
        <f>P8</f>
        <v>118335000</v>
      </c>
      <c r="Q7" s="50" t="s">
        <v>15</v>
      </c>
      <c r="S7" s="52"/>
    </row>
    <row r="8" spans="1:19" s="51" customFormat="1" ht="17.100000000000001" customHeight="1">
      <c r="A8" s="39" t="s">
        <v>18</v>
      </c>
      <c r="B8" s="53" t="s">
        <v>19</v>
      </c>
      <c r="C8" s="54" t="s">
        <v>20</v>
      </c>
      <c r="D8" s="55">
        <f>SUM(D9:D21)</f>
        <v>118325</v>
      </c>
      <c r="E8" s="56">
        <f>SUM(E9:E21)</f>
        <v>118335</v>
      </c>
      <c r="F8" s="57">
        <f>SUM(F9:F19)</f>
        <v>71084</v>
      </c>
      <c r="G8" s="58">
        <f>+E8-D8</f>
        <v>10</v>
      </c>
      <c r="H8" s="59">
        <f>+G8/D8*100</f>
        <v>8.4512993872807932E-3</v>
      </c>
      <c r="I8" s="60"/>
      <c r="J8" s="60"/>
      <c r="K8" s="61"/>
      <c r="L8" s="61"/>
      <c r="M8" s="60"/>
      <c r="N8" s="60"/>
      <c r="O8" s="60"/>
      <c r="P8" s="62">
        <f>SUM(P9,P16,P20)</f>
        <v>118335000</v>
      </c>
      <c r="Q8" s="63" t="s">
        <v>15</v>
      </c>
      <c r="S8" s="52"/>
    </row>
    <row r="9" spans="1:19" s="51" customFormat="1" ht="17.100000000000001" customHeight="1">
      <c r="A9" s="64"/>
      <c r="B9" s="65" t="s">
        <v>21</v>
      </c>
      <c r="C9" s="66" t="s">
        <v>22</v>
      </c>
      <c r="D9" s="67">
        <v>65500</v>
      </c>
      <c r="E9" s="68">
        <f>+P9/1000</f>
        <v>65500</v>
      </c>
      <c r="F9" s="69">
        <v>0</v>
      </c>
      <c r="G9" s="70">
        <f>+E9-D9</f>
        <v>0</v>
      </c>
      <c r="H9" s="71">
        <f>+G9/D9*100</f>
        <v>0</v>
      </c>
      <c r="I9" s="72"/>
      <c r="J9" s="73"/>
      <c r="K9" s="74"/>
      <c r="L9" s="74"/>
      <c r="M9" s="75" t="s">
        <v>23</v>
      </c>
      <c r="N9" s="75"/>
      <c r="O9" s="75"/>
      <c r="P9" s="73">
        <f>SUM(P10:P15)</f>
        <v>65500000</v>
      </c>
      <c r="Q9" s="63" t="s">
        <v>15</v>
      </c>
      <c r="S9" s="52"/>
    </row>
    <row r="10" spans="1:19" s="51" customFormat="1" ht="17.100000000000001" customHeight="1">
      <c r="A10" s="64"/>
      <c r="B10" s="76"/>
      <c r="C10" s="77"/>
      <c r="D10" s="78"/>
      <c r="E10" s="79"/>
      <c r="F10" s="80"/>
      <c r="G10" s="81"/>
      <c r="H10" s="82"/>
      <c r="I10" s="83" t="s">
        <v>24</v>
      </c>
      <c r="J10" s="84">
        <v>1000000</v>
      </c>
      <c r="K10" s="85" t="s">
        <v>15</v>
      </c>
      <c r="L10" s="86" t="s">
        <v>25</v>
      </c>
      <c r="M10" s="85">
        <v>12</v>
      </c>
      <c r="N10" s="85" t="s">
        <v>26</v>
      </c>
      <c r="O10" s="85" t="s">
        <v>27</v>
      </c>
      <c r="P10" s="87">
        <f t="shared" ref="P10:P15" si="0">SUM(J10*M10)</f>
        <v>12000000</v>
      </c>
      <c r="Q10" s="88" t="s">
        <v>15</v>
      </c>
      <c r="S10" s="52"/>
    </row>
    <row r="11" spans="1:19" s="51" customFormat="1" ht="17.100000000000001" customHeight="1">
      <c r="A11" s="64"/>
      <c r="B11" s="76"/>
      <c r="C11" s="77"/>
      <c r="D11" s="78"/>
      <c r="E11" s="79"/>
      <c r="F11" s="89"/>
      <c r="G11" s="81"/>
      <c r="H11" s="82"/>
      <c r="I11" s="83" t="s">
        <v>28</v>
      </c>
      <c r="J11" s="84">
        <v>600000</v>
      </c>
      <c r="K11" s="85" t="s">
        <v>15</v>
      </c>
      <c r="L11" s="86" t="s">
        <v>25</v>
      </c>
      <c r="M11" s="85">
        <v>12</v>
      </c>
      <c r="N11" s="85" t="s">
        <v>26</v>
      </c>
      <c r="O11" s="85" t="s">
        <v>27</v>
      </c>
      <c r="P11" s="87">
        <f t="shared" si="0"/>
        <v>7200000</v>
      </c>
      <c r="Q11" s="88" t="s">
        <v>15</v>
      </c>
      <c r="S11" s="52"/>
    </row>
    <row r="12" spans="1:19" s="51" customFormat="1" ht="17.100000000000001" customHeight="1">
      <c r="A12" s="64"/>
      <c r="B12" s="76"/>
      <c r="C12" s="77"/>
      <c r="D12" s="78"/>
      <c r="E12" s="79"/>
      <c r="F12" s="80"/>
      <c r="G12" s="81"/>
      <c r="H12" s="82"/>
      <c r="I12" s="83" t="s">
        <v>29</v>
      </c>
      <c r="J12" s="84">
        <v>500000</v>
      </c>
      <c r="K12" s="85" t="s">
        <v>15</v>
      </c>
      <c r="L12" s="86" t="s">
        <v>25</v>
      </c>
      <c r="M12" s="85">
        <v>8</v>
      </c>
      <c r="N12" s="85" t="s">
        <v>26</v>
      </c>
      <c r="O12" s="85" t="s">
        <v>27</v>
      </c>
      <c r="P12" s="87">
        <f t="shared" si="0"/>
        <v>4000000</v>
      </c>
      <c r="Q12" s="88" t="s">
        <v>15</v>
      </c>
      <c r="S12" s="52"/>
    </row>
    <row r="13" spans="1:19" s="51" customFormat="1" ht="17.100000000000001" customHeight="1">
      <c r="A13" s="64"/>
      <c r="B13" s="76"/>
      <c r="C13" s="77"/>
      <c r="D13" s="78"/>
      <c r="E13" s="79"/>
      <c r="F13" s="80"/>
      <c r="G13" s="81"/>
      <c r="H13" s="82"/>
      <c r="I13" s="83" t="s">
        <v>30</v>
      </c>
      <c r="J13" s="84">
        <v>2100000</v>
      </c>
      <c r="K13" s="85" t="s">
        <v>15</v>
      </c>
      <c r="L13" s="86" t="s">
        <v>25</v>
      </c>
      <c r="M13" s="85">
        <v>12</v>
      </c>
      <c r="N13" s="85" t="s">
        <v>26</v>
      </c>
      <c r="O13" s="85" t="s">
        <v>27</v>
      </c>
      <c r="P13" s="87">
        <f t="shared" si="0"/>
        <v>25200000</v>
      </c>
      <c r="Q13" s="88" t="s">
        <v>15</v>
      </c>
      <c r="S13" s="52"/>
    </row>
    <row r="14" spans="1:19" s="51" customFormat="1" ht="17.100000000000001" customHeight="1">
      <c r="A14" s="64"/>
      <c r="B14" s="76"/>
      <c r="C14" s="77"/>
      <c r="D14" s="78"/>
      <c r="E14" s="79"/>
      <c r="F14" s="80"/>
      <c r="G14" s="81"/>
      <c r="H14" s="82"/>
      <c r="I14" s="83" t="s">
        <v>31</v>
      </c>
      <c r="J14" s="84">
        <v>1300000</v>
      </c>
      <c r="K14" s="85" t="s">
        <v>15</v>
      </c>
      <c r="L14" s="86" t="s">
        <v>25</v>
      </c>
      <c r="M14" s="85">
        <v>12</v>
      </c>
      <c r="N14" s="85" t="s">
        <v>26</v>
      </c>
      <c r="O14" s="85" t="s">
        <v>27</v>
      </c>
      <c r="P14" s="87">
        <f t="shared" si="0"/>
        <v>15600000</v>
      </c>
      <c r="Q14" s="88" t="s">
        <v>15</v>
      </c>
      <c r="S14" s="52"/>
    </row>
    <row r="15" spans="1:19" s="51" customFormat="1" ht="17.100000000000001" customHeight="1">
      <c r="A15" s="64"/>
      <c r="B15" s="76"/>
      <c r="C15" s="90"/>
      <c r="D15" s="91"/>
      <c r="E15" s="92"/>
      <c r="F15" s="80"/>
      <c r="G15" s="93"/>
      <c r="H15" s="94"/>
      <c r="I15" s="83" t="s">
        <v>32</v>
      </c>
      <c r="J15" s="95">
        <v>750000</v>
      </c>
      <c r="K15" s="85" t="s">
        <v>15</v>
      </c>
      <c r="L15" s="86" t="s">
        <v>25</v>
      </c>
      <c r="M15" s="85">
        <v>2</v>
      </c>
      <c r="N15" s="85" t="s">
        <v>33</v>
      </c>
      <c r="O15" s="85" t="s">
        <v>27</v>
      </c>
      <c r="P15" s="87">
        <f t="shared" si="0"/>
        <v>1500000</v>
      </c>
      <c r="Q15" s="88" t="s">
        <v>15</v>
      </c>
      <c r="S15" s="52"/>
    </row>
    <row r="16" spans="1:19" s="51" customFormat="1" ht="17.100000000000001" customHeight="1">
      <c r="A16" s="64"/>
      <c r="B16" s="76"/>
      <c r="C16" s="96" t="s">
        <v>34</v>
      </c>
      <c r="D16" s="67">
        <v>52625</v>
      </c>
      <c r="E16" s="68">
        <f>+P16/1000</f>
        <v>52625</v>
      </c>
      <c r="F16" s="97">
        <v>71084</v>
      </c>
      <c r="G16" s="98">
        <f>+E16-D16</f>
        <v>0</v>
      </c>
      <c r="H16" s="99">
        <f>+G16/D16*100</f>
        <v>0</v>
      </c>
      <c r="I16" s="72"/>
      <c r="J16" s="73"/>
      <c r="K16" s="74"/>
      <c r="L16" s="74"/>
      <c r="M16" s="75" t="s">
        <v>23</v>
      </c>
      <c r="N16" s="75"/>
      <c r="O16" s="75"/>
      <c r="P16" s="73">
        <f>SUM(P17:P19)</f>
        <v>52625000</v>
      </c>
      <c r="Q16" s="63" t="s">
        <v>15</v>
      </c>
      <c r="S16" s="52"/>
    </row>
    <row r="17" spans="1:19" s="51" customFormat="1" ht="17.100000000000001" customHeight="1">
      <c r="A17" s="64"/>
      <c r="B17" s="76"/>
      <c r="C17" s="100"/>
      <c r="D17" s="78"/>
      <c r="E17" s="79"/>
      <c r="F17" s="101"/>
      <c r="G17" s="102"/>
      <c r="H17" s="103"/>
      <c r="I17" s="83" t="s">
        <v>35</v>
      </c>
      <c r="J17" s="87">
        <v>7200000</v>
      </c>
      <c r="K17" s="85" t="s">
        <v>15</v>
      </c>
      <c r="L17" s="86" t="s">
        <v>36</v>
      </c>
      <c r="M17" s="85">
        <v>1</v>
      </c>
      <c r="N17" s="85" t="s">
        <v>33</v>
      </c>
      <c r="O17" s="104" t="s">
        <v>27</v>
      </c>
      <c r="P17" s="87">
        <f>J17*M17</f>
        <v>7200000</v>
      </c>
      <c r="Q17" s="88" t="s">
        <v>15</v>
      </c>
      <c r="S17" s="52"/>
    </row>
    <row r="18" spans="1:19" s="51" customFormat="1" ht="17.100000000000001" customHeight="1">
      <c r="A18" s="64"/>
      <c r="B18" s="76"/>
      <c r="C18" s="100"/>
      <c r="D18" s="78"/>
      <c r="E18" s="79"/>
      <c r="F18" s="101"/>
      <c r="G18" s="102"/>
      <c r="H18" s="103"/>
      <c r="I18" s="83" t="s">
        <v>37</v>
      </c>
      <c r="J18" s="87">
        <v>5037500</v>
      </c>
      <c r="K18" s="85" t="s">
        <v>15</v>
      </c>
      <c r="L18" s="86" t="s">
        <v>36</v>
      </c>
      <c r="M18" s="85">
        <v>6</v>
      </c>
      <c r="N18" s="85" t="s">
        <v>33</v>
      </c>
      <c r="O18" s="104" t="s">
        <v>27</v>
      </c>
      <c r="P18" s="87">
        <f>J18*M18</f>
        <v>30225000</v>
      </c>
      <c r="Q18" s="88" t="s">
        <v>15</v>
      </c>
      <c r="S18" s="52"/>
    </row>
    <row r="19" spans="1:19" s="51" customFormat="1" ht="17.100000000000001" customHeight="1">
      <c r="A19" s="64"/>
      <c r="B19" s="76"/>
      <c r="C19" s="100"/>
      <c r="D19" s="78"/>
      <c r="E19" s="79"/>
      <c r="F19" s="101"/>
      <c r="G19" s="102"/>
      <c r="H19" s="103"/>
      <c r="I19" s="83" t="s">
        <v>38</v>
      </c>
      <c r="J19" s="87">
        <v>3040000</v>
      </c>
      <c r="K19" s="85" t="s">
        <v>15</v>
      </c>
      <c r="L19" s="86" t="s">
        <v>36</v>
      </c>
      <c r="M19" s="85">
        <v>5</v>
      </c>
      <c r="N19" s="85" t="s">
        <v>33</v>
      </c>
      <c r="O19" s="104" t="s">
        <v>27</v>
      </c>
      <c r="P19" s="87">
        <f>J19*M19</f>
        <v>15200000</v>
      </c>
      <c r="Q19" s="88" t="s">
        <v>15</v>
      </c>
      <c r="S19" s="52"/>
    </row>
    <row r="20" spans="1:19" s="51" customFormat="1" ht="17.100000000000001" customHeight="1">
      <c r="A20" s="64"/>
      <c r="B20" s="76"/>
      <c r="C20" s="66" t="s">
        <v>39</v>
      </c>
      <c r="D20" s="67">
        <v>200</v>
      </c>
      <c r="E20" s="68">
        <f>P20/1000</f>
        <v>210</v>
      </c>
      <c r="F20" s="89"/>
      <c r="G20" s="98">
        <f>E20-D20</f>
        <v>10</v>
      </c>
      <c r="H20" s="99">
        <f>G20/D20*100</f>
        <v>5</v>
      </c>
      <c r="I20" s="72"/>
      <c r="J20" s="73"/>
      <c r="K20" s="74"/>
      <c r="L20" s="105"/>
      <c r="M20" s="75" t="s">
        <v>23</v>
      </c>
      <c r="N20" s="75"/>
      <c r="O20" s="75"/>
      <c r="P20" s="106">
        <f>SUM(P21:P21)</f>
        <v>210000</v>
      </c>
      <c r="Q20" s="63" t="s">
        <v>15</v>
      </c>
      <c r="S20" s="52"/>
    </row>
    <row r="21" spans="1:19" s="51" customFormat="1" ht="17.100000000000001" customHeight="1">
      <c r="A21" s="64"/>
      <c r="B21" s="76"/>
      <c r="C21" s="77"/>
      <c r="D21" s="78"/>
      <c r="E21" s="79"/>
      <c r="F21" s="89"/>
      <c r="G21" s="102"/>
      <c r="H21" s="103"/>
      <c r="I21" s="83" t="s">
        <v>40</v>
      </c>
      <c r="J21" s="107">
        <v>210000</v>
      </c>
      <c r="K21" s="108" t="s">
        <v>15</v>
      </c>
      <c r="L21" s="109" t="s">
        <v>36</v>
      </c>
      <c r="M21" s="108">
        <v>1</v>
      </c>
      <c r="N21" s="108" t="s">
        <v>33</v>
      </c>
      <c r="O21" s="110" t="s">
        <v>41</v>
      </c>
      <c r="P21" s="111">
        <f>J21*M21</f>
        <v>210000</v>
      </c>
      <c r="Q21" s="112" t="s">
        <v>15</v>
      </c>
      <c r="S21" s="52"/>
    </row>
    <row r="22" spans="1:19" s="51" customFormat="1" ht="18.95" customHeight="1">
      <c r="A22" s="113" t="s">
        <v>42</v>
      </c>
      <c r="B22" s="114" t="s">
        <v>17</v>
      </c>
      <c r="C22" s="115"/>
      <c r="D22" s="116">
        <f>SUM(D23)</f>
        <v>42830</v>
      </c>
      <c r="E22" s="117">
        <f>SUM(E23)</f>
        <v>33730</v>
      </c>
      <c r="F22" s="118">
        <f>SUM(F23)</f>
        <v>15082080</v>
      </c>
      <c r="G22" s="119">
        <f>+E22-D22</f>
        <v>-9100</v>
      </c>
      <c r="H22" s="120">
        <f>+G22/D22*100</f>
        <v>-21.24678963343451</v>
      </c>
      <c r="I22" s="121"/>
      <c r="J22" s="121"/>
      <c r="K22" s="122"/>
      <c r="L22" s="122"/>
      <c r="M22" s="121"/>
      <c r="N22" s="121"/>
      <c r="O22" s="121"/>
      <c r="P22" s="123">
        <f>P23</f>
        <v>33730000</v>
      </c>
      <c r="Q22" s="124" t="s">
        <v>15</v>
      </c>
      <c r="S22" s="52"/>
    </row>
    <row r="23" spans="1:19" s="51" customFormat="1" ht="17.100000000000001" customHeight="1">
      <c r="A23" s="64"/>
      <c r="B23" s="65" t="s">
        <v>42</v>
      </c>
      <c r="C23" s="125" t="s">
        <v>20</v>
      </c>
      <c r="D23" s="126">
        <f>SUM(D24)</f>
        <v>42830</v>
      </c>
      <c r="E23" s="127">
        <f>SUM(E24)</f>
        <v>33730</v>
      </c>
      <c r="F23" s="128">
        <f>SUM(F24:F103)</f>
        <v>15082080</v>
      </c>
      <c r="G23" s="129">
        <f>+E23-D23</f>
        <v>-9100</v>
      </c>
      <c r="H23" s="59">
        <f>+G23/D23*100</f>
        <v>-21.24678963343451</v>
      </c>
      <c r="I23" s="130"/>
      <c r="J23" s="130"/>
      <c r="K23" s="85"/>
      <c r="L23" s="85"/>
      <c r="M23" s="130"/>
      <c r="N23" s="130"/>
      <c r="O23" s="130"/>
      <c r="P23" s="131">
        <f>P24</f>
        <v>33730000</v>
      </c>
      <c r="Q23" s="88" t="s">
        <v>15</v>
      </c>
      <c r="S23" s="52"/>
    </row>
    <row r="24" spans="1:19" s="51" customFormat="1" ht="17.100000000000001" customHeight="1">
      <c r="A24" s="64"/>
      <c r="B24" s="76"/>
      <c r="C24" s="66" t="s">
        <v>43</v>
      </c>
      <c r="D24" s="67">
        <v>42830</v>
      </c>
      <c r="E24" s="68">
        <f>+P24/1000</f>
        <v>33730</v>
      </c>
      <c r="F24" s="97">
        <v>10450</v>
      </c>
      <c r="G24" s="98">
        <f>+E24-D24</f>
        <v>-9100</v>
      </c>
      <c r="H24" s="99">
        <f>+G24/D24*100</f>
        <v>-21.24678963343451</v>
      </c>
      <c r="I24" s="132"/>
      <c r="J24" s="133"/>
      <c r="K24" s="74"/>
      <c r="L24" s="74"/>
      <c r="M24" s="134" t="s">
        <v>23</v>
      </c>
      <c r="N24" s="134"/>
      <c r="O24" s="134"/>
      <c r="P24" s="135">
        <f>SUM(P25:P36)</f>
        <v>33730000</v>
      </c>
      <c r="Q24" s="63" t="s">
        <v>15</v>
      </c>
      <c r="S24" s="52"/>
    </row>
    <row r="25" spans="1:19" s="51" customFormat="1" ht="17.100000000000001" customHeight="1">
      <c r="A25" s="39"/>
      <c r="B25" s="76"/>
      <c r="C25" s="77"/>
      <c r="D25" s="78"/>
      <c r="E25" s="79"/>
      <c r="F25" s="101"/>
      <c r="G25" s="102"/>
      <c r="H25" s="103"/>
      <c r="I25" s="136" t="s">
        <v>44</v>
      </c>
      <c r="J25" s="137">
        <v>30000</v>
      </c>
      <c r="K25" s="138" t="s">
        <v>15</v>
      </c>
      <c r="L25" s="139" t="s">
        <v>36</v>
      </c>
      <c r="M25" s="138">
        <v>60</v>
      </c>
      <c r="N25" s="138" t="s">
        <v>45</v>
      </c>
      <c r="O25" s="140" t="s">
        <v>27</v>
      </c>
      <c r="P25" s="137">
        <f t="shared" ref="P25:P33" si="1">SUM(J25*M25)</f>
        <v>1800000</v>
      </c>
      <c r="Q25" s="141" t="s">
        <v>15</v>
      </c>
      <c r="S25" s="52"/>
    </row>
    <row r="26" spans="1:19" s="51" customFormat="1" ht="17.100000000000001" customHeight="1">
      <c r="A26" s="64"/>
      <c r="B26" s="76"/>
      <c r="C26" s="77"/>
      <c r="D26" s="78"/>
      <c r="E26" s="79"/>
      <c r="F26" s="101"/>
      <c r="G26" s="102"/>
      <c r="H26" s="103"/>
      <c r="I26" s="136" t="s">
        <v>46</v>
      </c>
      <c r="J26" s="142">
        <v>10000</v>
      </c>
      <c r="K26" s="143" t="s">
        <v>15</v>
      </c>
      <c r="L26" s="144" t="s">
        <v>36</v>
      </c>
      <c r="M26" s="143">
        <v>40</v>
      </c>
      <c r="N26" s="143" t="s">
        <v>45</v>
      </c>
      <c r="O26" s="145" t="s">
        <v>27</v>
      </c>
      <c r="P26" s="142">
        <f t="shared" si="1"/>
        <v>400000</v>
      </c>
      <c r="Q26" s="141" t="s">
        <v>15</v>
      </c>
      <c r="S26" s="52"/>
    </row>
    <row r="27" spans="1:19" s="51" customFormat="1" ht="17.100000000000001" customHeight="1">
      <c r="A27" s="64"/>
      <c r="B27" s="76"/>
      <c r="C27" s="77"/>
      <c r="D27" s="78"/>
      <c r="E27" s="79"/>
      <c r="F27" s="101"/>
      <c r="G27" s="102"/>
      <c r="H27" s="103"/>
      <c r="I27" s="136" t="s">
        <v>47</v>
      </c>
      <c r="J27" s="142">
        <v>5000</v>
      </c>
      <c r="K27" s="143" t="s">
        <v>15</v>
      </c>
      <c r="L27" s="144" t="s">
        <v>36</v>
      </c>
      <c r="M27" s="143">
        <v>60</v>
      </c>
      <c r="N27" s="143" t="s">
        <v>45</v>
      </c>
      <c r="O27" s="145" t="s">
        <v>27</v>
      </c>
      <c r="P27" s="142">
        <f t="shared" si="1"/>
        <v>300000</v>
      </c>
      <c r="Q27" s="141" t="s">
        <v>15</v>
      </c>
      <c r="S27" s="52"/>
    </row>
    <row r="28" spans="1:19" s="51" customFormat="1" ht="17.100000000000001" customHeight="1">
      <c r="A28" s="64"/>
      <c r="B28" s="76"/>
      <c r="C28" s="77"/>
      <c r="D28" s="78"/>
      <c r="E28" s="79"/>
      <c r="F28" s="101"/>
      <c r="G28" s="102"/>
      <c r="H28" s="103"/>
      <c r="I28" s="136" t="s">
        <v>48</v>
      </c>
      <c r="J28" s="142">
        <v>70000</v>
      </c>
      <c r="K28" s="143" t="s">
        <v>15</v>
      </c>
      <c r="L28" s="144" t="s">
        <v>36</v>
      </c>
      <c r="M28" s="143">
        <v>30</v>
      </c>
      <c r="N28" s="143" t="s">
        <v>45</v>
      </c>
      <c r="O28" s="145" t="s">
        <v>27</v>
      </c>
      <c r="P28" s="142">
        <f t="shared" si="1"/>
        <v>2100000</v>
      </c>
      <c r="Q28" s="141" t="s">
        <v>15</v>
      </c>
      <c r="S28" s="52"/>
    </row>
    <row r="29" spans="1:19" s="51" customFormat="1" ht="17.100000000000001" customHeight="1">
      <c r="A29" s="39"/>
      <c r="B29" s="76"/>
      <c r="C29" s="77"/>
      <c r="D29" s="78"/>
      <c r="E29" s="79"/>
      <c r="F29" s="101"/>
      <c r="G29" s="102"/>
      <c r="H29" s="103"/>
      <c r="I29" s="136" t="s">
        <v>49</v>
      </c>
      <c r="J29" s="137">
        <v>10000</v>
      </c>
      <c r="K29" s="138" t="s">
        <v>15</v>
      </c>
      <c r="L29" s="139" t="s">
        <v>25</v>
      </c>
      <c r="M29" s="138">
        <v>60</v>
      </c>
      <c r="N29" s="138" t="s">
        <v>45</v>
      </c>
      <c r="O29" s="140" t="s">
        <v>27</v>
      </c>
      <c r="P29" s="137">
        <f t="shared" si="1"/>
        <v>600000</v>
      </c>
      <c r="Q29" s="141" t="s">
        <v>15</v>
      </c>
      <c r="S29" s="52"/>
    </row>
    <row r="30" spans="1:19" s="51" customFormat="1" ht="17.100000000000001" customHeight="1">
      <c r="A30" s="39"/>
      <c r="B30" s="76"/>
      <c r="C30" s="77"/>
      <c r="D30" s="78"/>
      <c r="E30" s="79"/>
      <c r="F30" s="101"/>
      <c r="G30" s="102"/>
      <c r="H30" s="103"/>
      <c r="I30" s="136" t="s">
        <v>50</v>
      </c>
      <c r="J30" s="142">
        <v>20000</v>
      </c>
      <c r="K30" s="143" t="s">
        <v>15</v>
      </c>
      <c r="L30" s="144" t="s">
        <v>25</v>
      </c>
      <c r="M30" s="143">
        <v>80</v>
      </c>
      <c r="N30" s="143" t="s">
        <v>45</v>
      </c>
      <c r="O30" s="145" t="str">
        <f>O32</f>
        <v>=</v>
      </c>
      <c r="P30" s="142">
        <f t="shared" si="1"/>
        <v>1600000</v>
      </c>
      <c r="Q30" s="141" t="s">
        <v>15</v>
      </c>
      <c r="S30" s="52"/>
    </row>
    <row r="31" spans="1:19" s="51" customFormat="1" ht="17.100000000000001" customHeight="1">
      <c r="A31" s="39" t="s">
        <v>42</v>
      </c>
      <c r="B31" s="65" t="s">
        <v>42</v>
      </c>
      <c r="C31" s="146" t="s">
        <v>43</v>
      </c>
      <c r="D31" s="147"/>
      <c r="E31" s="148"/>
      <c r="F31" s="101"/>
      <c r="G31" s="149"/>
      <c r="H31" s="150"/>
      <c r="I31" s="136" t="s">
        <v>51</v>
      </c>
      <c r="J31" s="142">
        <v>20000</v>
      </c>
      <c r="K31" s="143" t="s">
        <v>15</v>
      </c>
      <c r="L31" s="144" t="s">
        <v>36</v>
      </c>
      <c r="M31" s="143">
        <v>80</v>
      </c>
      <c r="N31" s="143" t="s">
        <v>45</v>
      </c>
      <c r="O31" s="145" t="s">
        <v>27</v>
      </c>
      <c r="P31" s="142">
        <f t="shared" si="1"/>
        <v>1600000</v>
      </c>
      <c r="Q31" s="141" t="s">
        <v>15</v>
      </c>
      <c r="S31" s="52"/>
    </row>
    <row r="32" spans="1:19" s="51" customFormat="1" ht="17.100000000000001" customHeight="1">
      <c r="A32" s="64"/>
      <c r="B32" s="76"/>
      <c r="C32" s="151"/>
      <c r="D32" s="147"/>
      <c r="E32" s="148"/>
      <c r="F32" s="101"/>
      <c r="G32" s="149"/>
      <c r="H32" s="150"/>
      <c r="I32" s="136" t="s">
        <v>52</v>
      </c>
      <c r="J32" s="142">
        <v>20000</v>
      </c>
      <c r="K32" s="143" t="s">
        <v>15</v>
      </c>
      <c r="L32" s="144" t="s">
        <v>36</v>
      </c>
      <c r="M32" s="143">
        <v>24</v>
      </c>
      <c r="N32" s="143" t="s">
        <v>45</v>
      </c>
      <c r="O32" s="145" t="s">
        <v>27</v>
      </c>
      <c r="P32" s="142">
        <f t="shared" si="1"/>
        <v>480000</v>
      </c>
      <c r="Q32" s="141" t="s">
        <v>15</v>
      </c>
      <c r="S32" s="52"/>
    </row>
    <row r="33" spans="1:19" s="51" customFormat="1" ht="17.100000000000001" customHeight="1">
      <c r="A33" s="64"/>
      <c r="B33" s="76"/>
      <c r="C33" s="151"/>
      <c r="D33" s="147"/>
      <c r="E33" s="148"/>
      <c r="F33" s="101"/>
      <c r="G33" s="149"/>
      <c r="H33" s="150"/>
      <c r="I33" s="136" t="s">
        <v>53</v>
      </c>
      <c r="J33" s="142">
        <v>80000</v>
      </c>
      <c r="K33" s="143" t="s">
        <v>15</v>
      </c>
      <c r="L33" s="144" t="s">
        <v>36</v>
      </c>
      <c r="M33" s="143">
        <v>110</v>
      </c>
      <c r="N33" s="143" t="s">
        <v>45</v>
      </c>
      <c r="O33" s="145" t="s">
        <v>27</v>
      </c>
      <c r="P33" s="142">
        <f t="shared" si="1"/>
        <v>8800000</v>
      </c>
      <c r="Q33" s="141" t="s">
        <v>15</v>
      </c>
      <c r="S33" s="52"/>
    </row>
    <row r="34" spans="1:19" s="51" customFormat="1" ht="17.100000000000001" customHeight="1">
      <c r="A34" s="64"/>
      <c r="B34" s="76"/>
      <c r="C34" s="151"/>
      <c r="D34" s="147"/>
      <c r="E34" s="148"/>
      <c r="F34" s="101"/>
      <c r="G34" s="149"/>
      <c r="H34" s="150"/>
      <c r="I34" s="136" t="s">
        <v>54</v>
      </c>
      <c r="J34" s="142">
        <v>7350000</v>
      </c>
      <c r="K34" s="143" t="s">
        <v>15</v>
      </c>
      <c r="L34" s="144" t="s">
        <v>36</v>
      </c>
      <c r="M34" s="143">
        <v>1</v>
      </c>
      <c r="N34" s="143" t="s">
        <v>33</v>
      </c>
      <c r="O34" s="145" t="s">
        <v>27</v>
      </c>
      <c r="P34" s="142">
        <f>SUM(J34*M34)</f>
        <v>7350000</v>
      </c>
      <c r="Q34" s="141" t="s">
        <v>15</v>
      </c>
      <c r="S34" s="52"/>
    </row>
    <row r="35" spans="1:19" s="51" customFormat="1" ht="17.100000000000001" customHeight="1">
      <c r="A35" s="64"/>
      <c r="B35" s="76"/>
      <c r="C35" s="151"/>
      <c r="D35" s="147"/>
      <c r="E35" s="148"/>
      <c r="F35" s="101"/>
      <c r="G35" s="149"/>
      <c r="H35" s="150"/>
      <c r="I35" s="152" t="s">
        <v>55</v>
      </c>
      <c r="J35" s="137">
        <v>4150000</v>
      </c>
      <c r="K35" s="138" t="s">
        <v>15</v>
      </c>
      <c r="L35" s="139" t="s">
        <v>36</v>
      </c>
      <c r="M35" s="138">
        <v>2</v>
      </c>
      <c r="N35" s="138" t="s">
        <v>33</v>
      </c>
      <c r="O35" s="140" t="s">
        <v>27</v>
      </c>
      <c r="P35" s="137">
        <f>SUM(J35*M35)</f>
        <v>8300000</v>
      </c>
      <c r="Q35" s="153" t="s">
        <v>15</v>
      </c>
      <c r="S35" s="52" t="s">
        <v>56</v>
      </c>
    </row>
    <row r="36" spans="1:19" s="51" customFormat="1" ht="17.100000000000001" customHeight="1">
      <c r="A36" s="64"/>
      <c r="B36" s="76"/>
      <c r="C36" s="146"/>
      <c r="D36" s="126"/>
      <c r="E36" s="154"/>
      <c r="F36" s="101"/>
      <c r="G36" s="155"/>
      <c r="H36" s="156"/>
      <c r="I36" s="136" t="s">
        <v>57</v>
      </c>
      <c r="J36" s="157">
        <v>10000</v>
      </c>
      <c r="K36" s="143" t="s">
        <v>15</v>
      </c>
      <c r="L36" s="144" t="s">
        <v>36</v>
      </c>
      <c r="M36" s="143">
        <v>40</v>
      </c>
      <c r="N36" s="143" t="s">
        <v>45</v>
      </c>
      <c r="O36" s="145"/>
      <c r="P36" s="142">
        <f>SUM(J36*M36)</f>
        <v>400000</v>
      </c>
      <c r="Q36" s="141" t="s">
        <v>15</v>
      </c>
      <c r="S36" s="52"/>
    </row>
    <row r="37" spans="1:19" s="163" customFormat="1" ht="18.95" hidden="1" customHeight="1">
      <c r="A37" s="113" t="s">
        <v>58</v>
      </c>
      <c r="B37" s="114" t="s">
        <v>17</v>
      </c>
      <c r="C37" s="115"/>
      <c r="D37" s="116">
        <f t="shared" ref="D37:F38" si="2">SUM(D38)</f>
        <v>0</v>
      </c>
      <c r="E37" s="117">
        <f t="shared" si="2"/>
        <v>0</v>
      </c>
      <c r="F37" s="158">
        <f t="shared" si="2"/>
        <v>2302</v>
      </c>
      <c r="G37" s="119">
        <f t="shared" ref="G37:G42" si="3">+E37-D37</f>
        <v>0</v>
      </c>
      <c r="H37" s="120">
        <v>0</v>
      </c>
      <c r="I37" s="159"/>
      <c r="J37" s="159"/>
      <c r="K37" s="160"/>
      <c r="L37" s="160"/>
      <c r="M37" s="159"/>
      <c r="N37" s="159"/>
      <c r="O37" s="159"/>
      <c r="P37" s="161">
        <f>P38</f>
        <v>0</v>
      </c>
      <c r="Q37" s="162" t="s">
        <v>15</v>
      </c>
      <c r="S37" s="164"/>
    </row>
    <row r="38" spans="1:19" s="51" customFormat="1" ht="17.100000000000001" hidden="1" customHeight="1">
      <c r="A38" s="64"/>
      <c r="B38" s="165" t="s">
        <v>58</v>
      </c>
      <c r="C38" s="166" t="s">
        <v>20</v>
      </c>
      <c r="D38" s="167">
        <f>D39</f>
        <v>0</v>
      </c>
      <c r="E38" s="168">
        <f t="shared" si="2"/>
        <v>0</v>
      </c>
      <c r="F38" s="169">
        <f t="shared" si="2"/>
        <v>2302</v>
      </c>
      <c r="G38" s="58">
        <f t="shared" si="3"/>
        <v>0</v>
      </c>
      <c r="H38" s="59">
        <v>0</v>
      </c>
      <c r="I38" s="170"/>
      <c r="J38" s="171"/>
      <c r="K38" s="172"/>
      <c r="L38" s="172"/>
      <c r="M38" s="171"/>
      <c r="N38" s="171"/>
      <c r="O38" s="171"/>
      <c r="P38" s="173">
        <f>P39</f>
        <v>0</v>
      </c>
      <c r="Q38" s="174" t="s">
        <v>15</v>
      </c>
      <c r="S38" s="52"/>
    </row>
    <row r="39" spans="1:19" s="51" customFormat="1" ht="17.100000000000001" hidden="1" customHeight="1">
      <c r="A39" s="64"/>
      <c r="B39" s="76"/>
      <c r="C39" s="175" t="s">
        <v>58</v>
      </c>
      <c r="D39" s="126">
        <v>0</v>
      </c>
      <c r="E39" s="154">
        <f>+P39/1000</f>
        <v>0</v>
      </c>
      <c r="F39" s="80">
        <v>2302</v>
      </c>
      <c r="G39" s="58">
        <f t="shared" si="3"/>
        <v>0</v>
      </c>
      <c r="H39" s="59">
        <v>0</v>
      </c>
      <c r="I39" s="83" t="s">
        <v>59</v>
      </c>
      <c r="J39" s="87">
        <v>0</v>
      </c>
      <c r="K39" s="85" t="s">
        <v>15</v>
      </c>
      <c r="L39" s="86" t="s">
        <v>36</v>
      </c>
      <c r="M39" s="85">
        <v>1</v>
      </c>
      <c r="N39" s="85" t="s">
        <v>33</v>
      </c>
      <c r="O39" s="85" t="s">
        <v>60</v>
      </c>
      <c r="P39" s="87">
        <f>J39*M39</f>
        <v>0</v>
      </c>
      <c r="Q39" s="88" t="s">
        <v>61</v>
      </c>
      <c r="S39" s="52"/>
    </row>
    <row r="40" spans="1:19" s="51" customFormat="1" ht="18.95" customHeight="1">
      <c r="A40" s="176" t="s">
        <v>62</v>
      </c>
      <c r="B40" s="114" t="s">
        <v>17</v>
      </c>
      <c r="C40" s="115"/>
      <c r="D40" s="116">
        <f t="shared" ref="D40:F41" si="4">SUM(D41)</f>
        <v>225000</v>
      </c>
      <c r="E40" s="117">
        <f t="shared" si="4"/>
        <v>205000</v>
      </c>
      <c r="F40" s="158">
        <f t="shared" si="4"/>
        <v>56700</v>
      </c>
      <c r="G40" s="119">
        <f t="shared" si="3"/>
        <v>-20000</v>
      </c>
      <c r="H40" s="120">
        <f>+G40/D40*100</f>
        <v>-8.8888888888888893</v>
      </c>
      <c r="I40" s="177"/>
      <c r="J40" s="177"/>
      <c r="K40" s="178"/>
      <c r="L40" s="178"/>
      <c r="M40" s="177"/>
      <c r="N40" s="177"/>
      <c r="O40" s="177"/>
      <c r="P40" s="123">
        <f>P41</f>
        <v>205000000</v>
      </c>
      <c r="Q40" s="124" t="s">
        <v>15</v>
      </c>
      <c r="S40" s="52"/>
    </row>
    <row r="41" spans="1:19" s="51" customFormat="1" ht="17.100000000000001" customHeight="1">
      <c r="A41" s="64"/>
      <c r="B41" s="165" t="s">
        <v>62</v>
      </c>
      <c r="C41" s="179" t="s">
        <v>20</v>
      </c>
      <c r="D41" s="167">
        <f>D42</f>
        <v>225000</v>
      </c>
      <c r="E41" s="168">
        <f t="shared" si="4"/>
        <v>205000</v>
      </c>
      <c r="F41" s="169">
        <f t="shared" si="4"/>
        <v>56700</v>
      </c>
      <c r="G41" s="58">
        <f t="shared" si="3"/>
        <v>-20000</v>
      </c>
      <c r="H41" s="59">
        <f>+G41/D41*100</f>
        <v>-8.8888888888888893</v>
      </c>
      <c r="I41" s="180"/>
      <c r="J41" s="121"/>
      <c r="K41" s="122"/>
      <c r="L41" s="122"/>
      <c r="M41" s="121"/>
      <c r="N41" s="121"/>
      <c r="O41" s="121"/>
      <c r="P41" s="181">
        <f>SUM(P42)</f>
        <v>205000000</v>
      </c>
      <c r="Q41" s="182" t="s">
        <v>15</v>
      </c>
      <c r="S41" s="52"/>
    </row>
    <row r="42" spans="1:19" s="51" customFormat="1" ht="17.100000000000001" customHeight="1">
      <c r="A42" s="64"/>
      <c r="B42" s="183"/>
      <c r="C42" s="66" t="s">
        <v>63</v>
      </c>
      <c r="D42" s="67">
        <v>225000</v>
      </c>
      <c r="E42" s="68">
        <f>+P42/1000</f>
        <v>205000</v>
      </c>
      <c r="F42" s="97">
        <v>56700</v>
      </c>
      <c r="G42" s="70">
        <f t="shared" si="3"/>
        <v>-20000</v>
      </c>
      <c r="H42" s="184">
        <f>+G42/D42*100</f>
        <v>-8.8888888888888893</v>
      </c>
      <c r="I42" s="185"/>
      <c r="J42" s="130"/>
      <c r="K42" s="85"/>
      <c r="L42" s="85"/>
      <c r="M42" s="130" t="s">
        <v>23</v>
      </c>
      <c r="N42" s="130"/>
      <c r="O42" s="130"/>
      <c r="P42" s="131">
        <f>SUM(P43:P44)</f>
        <v>205000000</v>
      </c>
      <c r="Q42" s="88" t="s">
        <v>15</v>
      </c>
      <c r="S42" s="52"/>
    </row>
    <row r="43" spans="1:19" s="51" customFormat="1" ht="17.100000000000001" customHeight="1">
      <c r="A43" s="64"/>
      <c r="B43" s="183"/>
      <c r="C43" s="77"/>
      <c r="D43" s="78"/>
      <c r="E43" s="79"/>
      <c r="F43" s="101"/>
      <c r="G43" s="81"/>
      <c r="H43" s="186"/>
      <c r="I43" s="83" t="s">
        <v>64</v>
      </c>
      <c r="J43" s="187">
        <v>75000000</v>
      </c>
      <c r="K43" s="85" t="s">
        <v>15</v>
      </c>
      <c r="L43" s="86" t="s">
        <v>36</v>
      </c>
      <c r="M43" s="85">
        <v>1</v>
      </c>
      <c r="N43" s="85" t="s">
        <v>33</v>
      </c>
      <c r="O43" s="85" t="s">
        <v>27</v>
      </c>
      <c r="P43" s="187">
        <f>+M43*J43</f>
        <v>75000000</v>
      </c>
      <c r="Q43" s="88" t="s">
        <v>15</v>
      </c>
      <c r="S43" s="52"/>
    </row>
    <row r="44" spans="1:19" s="51" customFormat="1" ht="17.100000000000001" customHeight="1">
      <c r="A44" s="64"/>
      <c r="B44" s="183"/>
      <c r="C44" s="90"/>
      <c r="D44" s="91"/>
      <c r="E44" s="92"/>
      <c r="F44" s="188"/>
      <c r="G44" s="93"/>
      <c r="H44" s="189"/>
      <c r="I44" s="190" t="s">
        <v>65</v>
      </c>
      <c r="J44" s="107">
        <v>130000000</v>
      </c>
      <c r="K44" s="108" t="s">
        <v>15</v>
      </c>
      <c r="L44" s="109" t="s">
        <v>36</v>
      </c>
      <c r="M44" s="108">
        <v>1</v>
      </c>
      <c r="N44" s="108" t="s">
        <v>33</v>
      </c>
      <c r="O44" s="108" t="s">
        <v>27</v>
      </c>
      <c r="P44" s="107">
        <f>+M44*J44</f>
        <v>130000000</v>
      </c>
      <c r="Q44" s="112" t="s">
        <v>15</v>
      </c>
      <c r="S44" s="52"/>
    </row>
    <row r="45" spans="1:19" s="51" customFormat="1" ht="18.95" customHeight="1">
      <c r="A45" s="113" t="s">
        <v>66</v>
      </c>
      <c r="B45" s="115" t="s">
        <v>17</v>
      </c>
      <c r="C45" s="191"/>
      <c r="D45" s="116">
        <f>+D46+D63</f>
        <v>1222130</v>
      </c>
      <c r="E45" s="192">
        <f>+E46+E63</f>
        <v>1410530</v>
      </c>
      <c r="F45" s="118">
        <f>+F46+F63</f>
        <v>1336159</v>
      </c>
      <c r="G45" s="119">
        <f>E45-D45</f>
        <v>188400</v>
      </c>
      <c r="H45" s="120">
        <f>+G45/D45*100</f>
        <v>15.415708639833733</v>
      </c>
      <c r="I45" s="193"/>
      <c r="J45" s="193"/>
      <c r="K45" s="194"/>
      <c r="L45" s="195"/>
      <c r="M45" s="193"/>
      <c r="N45" s="193"/>
      <c r="O45" s="193"/>
      <c r="P45" s="196">
        <f>SUM(P46,P63)</f>
        <v>1410530000</v>
      </c>
      <c r="Q45" s="197" t="s">
        <v>15</v>
      </c>
      <c r="S45" s="52"/>
    </row>
    <row r="46" spans="1:19" s="51" customFormat="1" ht="17.100000000000001" customHeight="1">
      <c r="A46" s="64"/>
      <c r="B46" s="65" t="s">
        <v>67</v>
      </c>
      <c r="C46" s="183" t="s">
        <v>20</v>
      </c>
      <c r="D46" s="126">
        <f>SUM(D47:D60)</f>
        <v>667970</v>
      </c>
      <c r="E46" s="198">
        <f>SUM(E47:E62)</f>
        <v>784970</v>
      </c>
      <c r="F46" s="188">
        <f>SUM(F47:F60)</f>
        <v>711605</v>
      </c>
      <c r="G46" s="58">
        <f>E46-D46</f>
        <v>117000</v>
      </c>
      <c r="H46" s="59">
        <f>+G46/D46*100</f>
        <v>17.515756695659984</v>
      </c>
      <c r="I46" s="199"/>
      <c r="J46" s="199"/>
      <c r="K46" s="200"/>
      <c r="L46" s="143"/>
      <c r="M46" s="199"/>
      <c r="N46" s="199"/>
      <c r="O46" s="199"/>
      <c r="P46" s="201">
        <f>SUM(P47,P49,P54,P59)</f>
        <v>784970000</v>
      </c>
      <c r="Q46" s="141" t="s">
        <v>15</v>
      </c>
      <c r="S46" s="52"/>
    </row>
    <row r="47" spans="1:19" s="51" customFormat="1" ht="17.100000000000001" customHeight="1">
      <c r="A47" s="64"/>
      <c r="B47" s="65" t="s">
        <v>66</v>
      </c>
      <c r="C47" s="96" t="s">
        <v>68</v>
      </c>
      <c r="D47" s="67">
        <v>357650</v>
      </c>
      <c r="E47" s="68">
        <f>P47/1000</f>
        <v>357650</v>
      </c>
      <c r="F47" s="97">
        <v>480000</v>
      </c>
      <c r="G47" s="98">
        <f>+E47-D47</f>
        <v>0</v>
      </c>
      <c r="H47" s="99">
        <f>+G47/D47*100</f>
        <v>0</v>
      </c>
      <c r="I47" s="202"/>
      <c r="J47" s="203"/>
      <c r="K47" s="204"/>
      <c r="L47" s="205"/>
      <c r="M47" s="205" t="s">
        <v>23</v>
      </c>
      <c r="N47" s="205"/>
      <c r="O47" s="205"/>
      <c r="P47" s="203">
        <f>SUM(P48:P48)</f>
        <v>357650000</v>
      </c>
      <c r="Q47" s="206" t="s">
        <v>15</v>
      </c>
      <c r="S47" s="52"/>
    </row>
    <row r="48" spans="1:19" s="51" customFormat="1" ht="17.100000000000001" customHeight="1">
      <c r="A48" s="64"/>
      <c r="B48" s="76"/>
      <c r="C48" s="77"/>
      <c r="D48" s="78"/>
      <c r="E48" s="79"/>
      <c r="F48" s="207"/>
      <c r="G48" s="102"/>
      <c r="H48" s="103"/>
      <c r="I48" s="208" t="s">
        <v>69</v>
      </c>
      <c r="J48" s="209">
        <v>178825000</v>
      </c>
      <c r="K48" s="143" t="s">
        <v>15</v>
      </c>
      <c r="L48" s="144" t="s">
        <v>36</v>
      </c>
      <c r="M48" s="143">
        <v>2</v>
      </c>
      <c r="N48" s="143" t="s">
        <v>33</v>
      </c>
      <c r="O48" s="145" t="s">
        <v>27</v>
      </c>
      <c r="P48" s="142">
        <f>SUM(J48*M48)</f>
        <v>357650000</v>
      </c>
      <c r="Q48" s="141" t="s">
        <v>15</v>
      </c>
      <c r="S48" s="52"/>
    </row>
    <row r="49" spans="1:27" s="51" customFormat="1" ht="17.100000000000001" customHeight="1">
      <c r="A49" s="64"/>
      <c r="B49" s="76"/>
      <c r="C49" s="96" t="s">
        <v>70</v>
      </c>
      <c r="D49" s="67">
        <v>51320</v>
      </c>
      <c r="E49" s="68">
        <f>P49/1000</f>
        <v>51320</v>
      </c>
      <c r="F49" s="97">
        <v>79390</v>
      </c>
      <c r="G49" s="98">
        <f>+E49-D49</f>
        <v>0</v>
      </c>
      <c r="H49" s="99">
        <f>+G49/D49*100</f>
        <v>0</v>
      </c>
      <c r="I49" s="210"/>
      <c r="J49" s="73"/>
      <c r="K49" s="74"/>
      <c r="L49" s="74"/>
      <c r="M49" s="75" t="s">
        <v>23</v>
      </c>
      <c r="N49" s="75"/>
      <c r="O49" s="75"/>
      <c r="P49" s="73">
        <f>SUM(P50:P53)</f>
        <v>51320000</v>
      </c>
      <c r="Q49" s="63" t="s">
        <v>15</v>
      </c>
      <c r="S49" s="52"/>
    </row>
    <row r="50" spans="1:27" s="51" customFormat="1" ht="17.100000000000001" customHeight="1">
      <c r="A50" s="64"/>
      <c r="B50" s="76"/>
      <c r="C50" s="77"/>
      <c r="D50" s="78"/>
      <c r="E50" s="79"/>
      <c r="F50" s="101"/>
      <c r="G50" s="102"/>
      <c r="H50" s="103"/>
      <c r="I50" s="211" t="s">
        <v>71</v>
      </c>
      <c r="J50" s="212">
        <v>3500000</v>
      </c>
      <c r="K50" s="213" t="s">
        <v>15</v>
      </c>
      <c r="L50" s="214" t="s">
        <v>36</v>
      </c>
      <c r="M50" s="213">
        <v>12</v>
      </c>
      <c r="N50" s="213" t="s">
        <v>26</v>
      </c>
      <c r="O50" s="215" t="s">
        <v>27</v>
      </c>
      <c r="P50" s="212">
        <f>SUM(J50*M50)</f>
        <v>42000000</v>
      </c>
      <c r="Q50" s="216" t="s">
        <v>15</v>
      </c>
      <c r="R50" s="52"/>
      <c r="S50" s="217"/>
      <c r="T50" s="217"/>
    </row>
    <row r="51" spans="1:27" s="51" customFormat="1" ht="17.100000000000001" customHeight="1">
      <c r="A51" s="64"/>
      <c r="B51" s="76"/>
      <c r="C51" s="77"/>
      <c r="D51" s="78"/>
      <c r="E51" s="79"/>
      <c r="F51" s="188"/>
      <c r="G51" s="102"/>
      <c r="H51" s="103"/>
      <c r="I51" s="208" t="s">
        <v>72</v>
      </c>
      <c r="J51" s="142">
        <v>600000</v>
      </c>
      <c r="K51" s="143" t="s">
        <v>15</v>
      </c>
      <c r="L51" s="144" t="s">
        <v>36</v>
      </c>
      <c r="M51" s="143">
        <v>12</v>
      </c>
      <c r="N51" s="143" t="s">
        <v>26</v>
      </c>
      <c r="O51" s="145" t="s">
        <v>27</v>
      </c>
      <c r="P51" s="142">
        <f>SUM(J51*M51)</f>
        <v>7200000</v>
      </c>
      <c r="Q51" s="141" t="s">
        <v>15</v>
      </c>
      <c r="R51" s="52"/>
      <c r="S51" s="217"/>
      <c r="T51" s="217"/>
    </row>
    <row r="52" spans="1:27" s="51" customFormat="1" ht="17.100000000000001" customHeight="1">
      <c r="A52" s="64"/>
      <c r="B52" s="76"/>
      <c r="C52" s="77"/>
      <c r="D52" s="78"/>
      <c r="E52" s="79"/>
      <c r="F52" s="188"/>
      <c r="G52" s="102"/>
      <c r="H52" s="103"/>
      <c r="I52" s="208" t="s">
        <v>73</v>
      </c>
      <c r="J52" s="142">
        <v>1000000</v>
      </c>
      <c r="K52" s="143" t="s">
        <v>15</v>
      </c>
      <c r="L52" s="144" t="s">
        <v>36</v>
      </c>
      <c r="M52" s="143">
        <v>2</v>
      </c>
      <c r="N52" s="143" t="s">
        <v>33</v>
      </c>
      <c r="O52" s="145" t="s">
        <v>27</v>
      </c>
      <c r="P52" s="142">
        <f>SUM(J52*M52)</f>
        <v>2000000</v>
      </c>
      <c r="Q52" s="141" t="s">
        <v>15</v>
      </c>
      <c r="R52" s="218"/>
      <c r="S52" s="219"/>
      <c r="T52" s="219"/>
      <c r="U52" s="220"/>
    </row>
    <row r="53" spans="1:27" s="51" customFormat="1" ht="17.100000000000001" customHeight="1">
      <c r="A53" s="64"/>
      <c r="B53" s="76"/>
      <c r="C53" s="90"/>
      <c r="D53" s="91"/>
      <c r="E53" s="92"/>
      <c r="F53" s="221"/>
      <c r="G53" s="222"/>
      <c r="H53" s="223"/>
      <c r="I53" s="224" t="s">
        <v>74</v>
      </c>
      <c r="J53" s="225">
        <v>10000</v>
      </c>
      <c r="K53" s="226" t="s">
        <v>15</v>
      </c>
      <c r="L53" s="227" t="s">
        <v>36</v>
      </c>
      <c r="M53" s="226">
        <v>12</v>
      </c>
      <c r="N53" s="226" t="s">
        <v>33</v>
      </c>
      <c r="O53" s="228" t="s">
        <v>27</v>
      </c>
      <c r="P53" s="225">
        <f>SUM(J53*M53)</f>
        <v>120000</v>
      </c>
      <c r="Q53" s="229" t="s">
        <v>15</v>
      </c>
      <c r="R53" s="218"/>
      <c r="S53" s="219"/>
      <c r="T53" s="220"/>
      <c r="U53" s="220"/>
    </row>
    <row r="54" spans="1:27" s="51" customFormat="1" ht="17.100000000000001" customHeight="1">
      <c r="A54" s="64"/>
      <c r="B54" s="76"/>
      <c r="C54" s="66" t="s">
        <v>75</v>
      </c>
      <c r="D54" s="67">
        <v>100000</v>
      </c>
      <c r="E54" s="68">
        <f>+P54/1000</f>
        <v>167000</v>
      </c>
      <c r="F54" s="97">
        <v>90435</v>
      </c>
      <c r="G54" s="98">
        <f>+E54-D54</f>
        <v>67000</v>
      </c>
      <c r="H54" s="99">
        <f>+G54/D54*100</f>
        <v>67</v>
      </c>
      <c r="I54" s="202"/>
      <c r="J54" s="230"/>
      <c r="K54" s="205"/>
      <c r="L54" s="205"/>
      <c r="M54" s="231" t="s">
        <v>23</v>
      </c>
      <c r="N54" s="231"/>
      <c r="O54" s="231"/>
      <c r="P54" s="230">
        <f>SUM(P55:P58)</f>
        <v>167000000</v>
      </c>
      <c r="Q54" s="206" t="s">
        <v>15</v>
      </c>
      <c r="R54" s="220"/>
      <c r="S54" s="219"/>
      <c r="T54" s="220"/>
      <c r="U54" s="220"/>
    </row>
    <row r="55" spans="1:27" s="51" customFormat="1" ht="17.100000000000001" customHeight="1">
      <c r="A55" s="64"/>
      <c r="B55" s="76"/>
      <c r="C55" s="77"/>
      <c r="D55" s="78"/>
      <c r="E55" s="79"/>
      <c r="F55" s="101"/>
      <c r="G55" s="102"/>
      <c r="H55" s="103"/>
      <c r="I55" s="208" t="s">
        <v>76</v>
      </c>
      <c r="J55" s="142">
        <v>5000000</v>
      </c>
      <c r="K55" s="143" t="s">
        <v>15</v>
      </c>
      <c r="L55" s="144" t="s">
        <v>36</v>
      </c>
      <c r="M55" s="143">
        <v>12</v>
      </c>
      <c r="N55" s="143" t="s">
        <v>26</v>
      </c>
      <c r="O55" s="145" t="s">
        <v>27</v>
      </c>
      <c r="P55" s="142">
        <f>SUM(J55*M55)</f>
        <v>60000000</v>
      </c>
      <c r="Q55" s="141" t="s">
        <v>15</v>
      </c>
      <c r="R55" s="219"/>
      <c r="S55" s="219"/>
      <c r="T55" s="220"/>
      <c r="U55" s="220"/>
      <c r="AA55" s="51" t="s">
        <v>77</v>
      </c>
    </row>
    <row r="56" spans="1:27" s="51" customFormat="1" ht="17.100000000000001" customHeight="1">
      <c r="A56" s="64"/>
      <c r="B56" s="76"/>
      <c r="C56" s="77"/>
      <c r="D56" s="78"/>
      <c r="E56" s="79"/>
      <c r="F56" s="188"/>
      <c r="G56" s="102"/>
      <c r="H56" s="103"/>
      <c r="I56" s="232" t="s">
        <v>78</v>
      </c>
      <c r="J56" s="137">
        <v>13500000</v>
      </c>
      <c r="K56" s="138" t="s">
        <v>15</v>
      </c>
      <c r="L56" s="139" t="s">
        <v>36</v>
      </c>
      <c r="M56" s="138">
        <v>2</v>
      </c>
      <c r="N56" s="138" t="s">
        <v>33</v>
      </c>
      <c r="O56" s="140" t="s">
        <v>41</v>
      </c>
      <c r="P56" s="137">
        <f>SUM(J56*M56)</f>
        <v>27000000</v>
      </c>
      <c r="Q56" s="153" t="s">
        <v>15</v>
      </c>
      <c r="R56" s="233"/>
      <c r="S56" s="234"/>
      <c r="T56" s="234"/>
      <c r="U56" s="234"/>
      <c r="AA56" s="51" t="s">
        <v>79</v>
      </c>
    </row>
    <row r="57" spans="1:27" s="51" customFormat="1" ht="17.100000000000001" customHeight="1">
      <c r="A57" s="64"/>
      <c r="B57" s="76"/>
      <c r="C57" s="77"/>
      <c r="D57" s="78"/>
      <c r="E57" s="79"/>
      <c r="F57" s="221"/>
      <c r="G57" s="102"/>
      <c r="H57" s="103"/>
      <c r="I57" s="208" t="s">
        <v>80</v>
      </c>
      <c r="J57" s="142">
        <v>30000000</v>
      </c>
      <c r="K57" s="143" t="s">
        <v>15</v>
      </c>
      <c r="L57" s="144" t="s">
        <v>36</v>
      </c>
      <c r="M57" s="143">
        <v>1</v>
      </c>
      <c r="N57" s="143" t="s">
        <v>33</v>
      </c>
      <c r="O57" s="145" t="s">
        <v>41</v>
      </c>
      <c r="P57" s="142">
        <f>SUM(J57*M57)</f>
        <v>30000000</v>
      </c>
      <c r="Q57" s="141" t="s">
        <v>15</v>
      </c>
      <c r="R57" s="235"/>
      <c r="S57" s="236"/>
      <c r="T57" s="236"/>
      <c r="U57" s="236"/>
    </row>
    <row r="58" spans="1:27" s="51" customFormat="1" ht="17.100000000000001" customHeight="1">
      <c r="A58" s="64"/>
      <c r="B58" s="76"/>
      <c r="C58" s="90"/>
      <c r="D58" s="91"/>
      <c r="E58" s="92"/>
      <c r="F58" s="188"/>
      <c r="G58" s="222"/>
      <c r="H58" s="223"/>
      <c r="I58" s="237" t="s">
        <v>81</v>
      </c>
      <c r="J58" s="137">
        <v>50000000</v>
      </c>
      <c r="K58" s="138" t="s">
        <v>15</v>
      </c>
      <c r="L58" s="139" t="s">
        <v>36</v>
      </c>
      <c r="M58" s="138">
        <v>1</v>
      </c>
      <c r="N58" s="138" t="s">
        <v>33</v>
      </c>
      <c r="O58" s="140" t="s">
        <v>41</v>
      </c>
      <c r="P58" s="137">
        <f>SUM(J58*M58)</f>
        <v>50000000</v>
      </c>
      <c r="Q58" s="153" t="s">
        <v>15</v>
      </c>
      <c r="R58" s="235"/>
      <c r="S58" s="236"/>
      <c r="T58" s="236"/>
      <c r="U58" s="236"/>
      <c r="AA58" s="51" t="s">
        <v>82</v>
      </c>
    </row>
    <row r="59" spans="1:27" s="51" customFormat="1" ht="17.100000000000001" customHeight="1">
      <c r="A59" s="39"/>
      <c r="B59" s="65"/>
      <c r="C59" s="66" t="s">
        <v>83</v>
      </c>
      <c r="D59" s="67">
        <v>159000</v>
      </c>
      <c r="E59" s="238">
        <f>(P59/1000)</f>
        <v>209000</v>
      </c>
      <c r="F59" s="239">
        <v>61780</v>
      </c>
      <c r="G59" s="98">
        <f>+E59-D59</f>
        <v>50000</v>
      </c>
      <c r="H59" s="99">
        <f>G59/D59*100</f>
        <v>31.446540880503143</v>
      </c>
      <c r="I59" s="240"/>
      <c r="J59" s="203"/>
      <c r="K59" s="205"/>
      <c r="L59" s="205"/>
      <c r="M59" s="231" t="s">
        <v>23</v>
      </c>
      <c r="N59" s="231"/>
      <c r="O59" s="231"/>
      <c r="P59" s="203">
        <f>SUM(P60:P62)</f>
        <v>209000000</v>
      </c>
      <c r="Q59" s="206" t="s">
        <v>15</v>
      </c>
      <c r="R59" s="220"/>
      <c r="S59" s="218"/>
      <c r="T59" s="220"/>
      <c r="U59" s="220"/>
    </row>
    <row r="60" spans="1:27" s="51" customFormat="1" ht="17.100000000000001" customHeight="1">
      <c r="A60" s="39"/>
      <c r="B60" s="65"/>
      <c r="C60" s="77"/>
      <c r="D60" s="78"/>
      <c r="E60" s="241"/>
      <c r="F60" s="188"/>
      <c r="G60" s="102"/>
      <c r="H60" s="103"/>
      <c r="I60" s="208" t="s">
        <v>84</v>
      </c>
      <c r="J60" s="142">
        <v>100000000</v>
      </c>
      <c r="K60" s="143" t="s">
        <v>15</v>
      </c>
      <c r="L60" s="144" t="s">
        <v>36</v>
      </c>
      <c r="M60" s="143">
        <v>1</v>
      </c>
      <c r="N60" s="143" t="s">
        <v>33</v>
      </c>
      <c r="O60" s="145" t="s">
        <v>27</v>
      </c>
      <c r="P60" s="142">
        <f>SUM(J60*M60)</f>
        <v>100000000</v>
      </c>
      <c r="Q60" s="141" t="s">
        <v>15</v>
      </c>
      <c r="S60" s="217"/>
    </row>
    <row r="61" spans="1:27" s="51" customFormat="1" ht="17.100000000000001" customHeight="1">
      <c r="A61" s="64"/>
      <c r="B61" s="76"/>
      <c r="C61" s="77"/>
      <c r="D61" s="78"/>
      <c r="E61" s="241"/>
      <c r="F61" s="188"/>
      <c r="G61" s="102"/>
      <c r="H61" s="103"/>
      <c r="I61" s="152" t="s">
        <v>85</v>
      </c>
      <c r="J61" s="137">
        <v>23000000</v>
      </c>
      <c r="K61" s="138" t="s">
        <v>15</v>
      </c>
      <c r="L61" s="139" t="s">
        <v>36</v>
      </c>
      <c r="M61" s="138">
        <v>3</v>
      </c>
      <c r="N61" s="138" t="s">
        <v>33</v>
      </c>
      <c r="O61" s="140" t="s">
        <v>27</v>
      </c>
      <c r="P61" s="137">
        <f>SUM(J61*M61)</f>
        <v>69000000</v>
      </c>
      <c r="Q61" s="153" t="s">
        <v>15</v>
      </c>
      <c r="R61" s="51" t="s">
        <v>86</v>
      </c>
      <c r="S61" s="217"/>
      <c r="AA61" s="51" t="s">
        <v>87</v>
      </c>
    </row>
    <row r="62" spans="1:27" s="51" customFormat="1" ht="17.100000000000001" customHeight="1">
      <c r="A62" s="64"/>
      <c r="B62" s="242"/>
      <c r="C62" s="90"/>
      <c r="D62" s="91"/>
      <c r="E62" s="243"/>
      <c r="F62" s="221"/>
      <c r="G62" s="222"/>
      <c r="H62" s="223"/>
      <c r="I62" s="244" t="s">
        <v>88</v>
      </c>
      <c r="J62" s="225">
        <v>10000000</v>
      </c>
      <c r="K62" s="226" t="s">
        <v>15</v>
      </c>
      <c r="L62" s="227" t="s">
        <v>36</v>
      </c>
      <c r="M62" s="226">
        <v>4</v>
      </c>
      <c r="N62" s="226" t="s">
        <v>33</v>
      </c>
      <c r="O62" s="228" t="s">
        <v>27</v>
      </c>
      <c r="P62" s="225">
        <f>SUM(J62*M62)</f>
        <v>40000000</v>
      </c>
      <c r="Q62" s="229" t="s">
        <v>15</v>
      </c>
      <c r="S62" s="217"/>
    </row>
    <row r="63" spans="1:27" ht="17.100000000000001" customHeight="1">
      <c r="A63" s="39" t="s">
        <v>66</v>
      </c>
      <c r="B63" s="53" t="s">
        <v>89</v>
      </c>
      <c r="C63" s="54" t="s">
        <v>20</v>
      </c>
      <c r="D63" s="55">
        <f>SUM(D64:D75)</f>
        <v>554160</v>
      </c>
      <c r="E63" s="245">
        <f>SUM(E64:E75)</f>
        <v>625560</v>
      </c>
      <c r="F63" s="239">
        <f>SUM(F64:F75)</f>
        <v>624554</v>
      </c>
      <c r="G63" s="58">
        <f>+E63-D63</f>
        <v>71400</v>
      </c>
      <c r="H63" s="59">
        <f>+G63/D63*100</f>
        <v>12.884365526201819</v>
      </c>
      <c r="I63" s="246"/>
      <c r="J63" s="246"/>
      <c r="K63" s="74"/>
      <c r="L63" s="74"/>
      <c r="M63" s="246"/>
      <c r="N63" s="246"/>
      <c r="O63" s="246"/>
      <c r="P63" s="62">
        <f>SUM(P64,P68)</f>
        <v>625560000</v>
      </c>
      <c r="Q63" s="63" t="s">
        <v>15</v>
      </c>
      <c r="S63" s="217"/>
      <c r="T63" s="51"/>
      <c r="U63" s="51"/>
      <c r="V63" s="51"/>
      <c r="W63" s="51"/>
    </row>
    <row r="64" spans="1:27" ht="17.100000000000001" customHeight="1">
      <c r="A64" s="64"/>
      <c r="B64" s="65" t="s">
        <v>66</v>
      </c>
      <c r="C64" s="247" t="s">
        <v>90</v>
      </c>
      <c r="D64" s="67">
        <v>88600</v>
      </c>
      <c r="E64" s="248">
        <f>+P64/1000</f>
        <v>64000</v>
      </c>
      <c r="F64" s="97">
        <v>72575</v>
      </c>
      <c r="G64" s="98">
        <f>+E64-D64</f>
        <v>-24600</v>
      </c>
      <c r="H64" s="184">
        <f>G64/D64*100</f>
        <v>-27.765237020316025</v>
      </c>
      <c r="I64" s="202"/>
      <c r="J64" s="230"/>
      <c r="K64" s="205"/>
      <c r="L64" s="205"/>
      <c r="M64" s="231" t="s">
        <v>23</v>
      </c>
      <c r="N64" s="231"/>
      <c r="O64" s="231"/>
      <c r="P64" s="230">
        <f>SUM(P65:P67)</f>
        <v>64000000</v>
      </c>
      <c r="Q64" s="206" t="s">
        <v>15</v>
      </c>
      <c r="S64" s="217"/>
      <c r="T64" s="51"/>
      <c r="U64" s="51"/>
      <c r="V64" s="51"/>
      <c r="W64" s="51"/>
    </row>
    <row r="65" spans="1:27" ht="17.100000000000001" customHeight="1">
      <c r="A65" s="64"/>
      <c r="B65" s="76"/>
      <c r="C65" s="247"/>
      <c r="D65" s="78"/>
      <c r="E65" s="249"/>
      <c r="F65" s="101"/>
      <c r="G65" s="102">
        <f>+D65-E65</f>
        <v>0</v>
      </c>
      <c r="H65" s="186"/>
      <c r="I65" s="232" t="s">
        <v>91</v>
      </c>
      <c r="J65" s="137">
        <v>2000000</v>
      </c>
      <c r="K65" s="138" t="s">
        <v>15</v>
      </c>
      <c r="L65" s="139" t="s">
        <v>36</v>
      </c>
      <c r="M65" s="138">
        <v>12</v>
      </c>
      <c r="N65" s="138" t="s">
        <v>26</v>
      </c>
      <c r="O65" s="140" t="s">
        <v>27</v>
      </c>
      <c r="P65" s="137">
        <f>J65*M65</f>
        <v>24000000</v>
      </c>
      <c r="Q65" s="153" t="s">
        <v>15</v>
      </c>
      <c r="S65" s="217"/>
      <c r="T65" s="51"/>
      <c r="U65" s="51"/>
      <c r="V65" s="51"/>
      <c r="W65" s="51"/>
    </row>
    <row r="66" spans="1:27" ht="17.100000000000001" customHeight="1">
      <c r="A66" s="64"/>
      <c r="B66" s="76"/>
      <c r="C66" s="247"/>
      <c r="D66" s="78"/>
      <c r="E66" s="249"/>
      <c r="F66" s="101"/>
      <c r="G66" s="102"/>
      <c r="H66" s="186"/>
      <c r="I66" s="232" t="s">
        <v>92</v>
      </c>
      <c r="J66" s="137">
        <v>100000</v>
      </c>
      <c r="K66" s="138" t="s">
        <v>15</v>
      </c>
      <c r="L66" s="139" t="s">
        <v>36</v>
      </c>
      <c r="M66" s="138">
        <v>250</v>
      </c>
      <c r="N66" s="138" t="s">
        <v>33</v>
      </c>
      <c r="O66" s="140" t="s">
        <v>27</v>
      </c>
      <c r="P66" s="137">
        <f>J66*M66</f>
        <v>25000000</v>
      </c>
      <c r="Q66" s="153" t="s">
        <v>15</v>
      </c>
      <c r="S66" s="217"/>
      <c r="T66" s="51"/>
      <c r="U66" s="51"/>
      <c r="V66" s="51"/>
      <c r="W66" s="51"/>
    </row>
    <row r="67" spans="1:27" ht="17.100000000000001" customHeight="1">
      <c r="A67" s="64"/>
      <c r="B67" s="76"/>
      <c r="C67" s="247"/>
      <c r="D67" s="78"/>
      <c r="E67" s="249"/>
      <c r="F67" s="101"/>
      <c r="G67" s="102"/>
      <c r="H67" s="189"/>
      <c r="I67" s="208" t="s">
        <v>93</v>
      </c>
      <c r="J67" s="142">
        <v>5000000</v>
      </c>
      <c r="K67" s="143" t="s">
        <v>15</v>
      </c>
      <c r="L67" s="144" t="s">
        <v>36</v>
      </c>
      <c r="M67" s="143">
        <v>3</v>
      </c>
      <c r="N67" s="143" t="s">
        <v>33</v>
      </c>
      <c r="O67" s="145" t="s">
        <v>27</v>
      </c>
      <c r="P67" s="142">
        <f>SUM(J67*M67)</f>
        <v>15000000</v>
      </c>
      <c r="Q67" s="141" t="s">
        <v>15</v>
      </c>
      <c r="S67" s="217"/>
      <c r="T67" s="51"/>
      <c r="U67" s="51"/>
      <c r="V67" s="51"/>
      <c r="W67" s="51"/>
    </row>
    <row r="68" spans="1:27" ht="17.100000000000001" customHeight="1">
      <c r="A68" s="64"/>
      <c r="B68" s="76"/>
      <c r="C68" s="250" t="s">
        <v>94</v>
      </c>
      <c r="D68" s="67">
        <v>465560</v>
      </c>
      <c r="E68" s="248">
        <f>+P68/1000</f>
        <v>561560</v>
      </c>
      <c r="F68" s="97">
        <v>551979</v>
      </c>
      <c r="G68" s="98">
        <f>+E68-D68</f>
        <v>96000</v>
      </c>
      <c r="H68" s="99">
        <f>+G68/D68*100</f>
        <v>20.620328206890626</v>
      </c>
      <c r="I68" s="202"/>
      <c r="J68" s="230"/>
      <c r="K68" s="205"/>
      <c r="L68" s="205"/>
      <c r="M68" s="205" t="s">
        <v>95</v>
      </c>
      <c r="N68" s="205"/>
      <c r="O68" s="205"/>
      <c r="P68" s="230">
        <f>SUM(P69:P75)</f>
        <v>561560000</v>
      </c>
      <c r="Q68" s="206" t="s">
        <v>96</v>
      </c>
      <c r="S68" s="217"/>
      <c r="T68" s="217"/>
      <c r="U68" s="51"/>
      <c r="V68" s="51"/>
      <c r="W68" s="51"/>
    </row>
    <row r="69" spans="1:27" ht="17.100000000000001" customHeight="1">
      <c r="A69" s="64"/>
      <c r="B69" s="76"/>
      <c r="C69" s="247"/>
      <c r="D69" s="78"/>
      <c r="E69" s="249"/>
      <c r="F69" s="101"/>
      <c r="G69" s="102">
        <f>+D69-E69</f>
        <v>0</v>
      </c>
      <c r="H69" s="103" t="e">
        <f>+G69/D69*100</f>
        <v>#DIV/0!</v>
      </c>
      <c r="I69" s="232" t="s">
        <v>97</v>
      </c>
      <c r="J69" s="137">
        <v>20000000</v>
      </c>
      <c r="K69" s="138" t="s">
        <v>96</v>
      </c>
      <c r="L69" s="139" t="s">
        <v>36</v>
      </c>
      <c r="M69" s="138">
        <v>12</v>
      </c>
      <c r="N69" s="138" t="s">
        <v>98</v>
      </c>
      <c r="O69" s="140" t="s">
        <v>99</v>
      </c>
      <c r="P69" s="137">
        <f>J69*M69</f>
        <v>240000000</v>
      </c>
      <c r="Q69" s="153" t="s">
        <v>96</v>
      </c>
      <c r="S69" s="217"/>
      <c r="T69" s="51"/>
      <c r="U69" s="51"/>
      <c r="V69" s="51"/>
      <c r="W69" s="51"/>
      <c r="AA69" s="2" t="s">
        <v>100</v>
      </c>
    </row>
    <row r="70" spans="1:27" ht="17.100000000000001" customHeight="1">
      <c r="A70" s="64"/>
      <c r="B70" s="76"/>
      <c r="C70" s="251"/>
      <c r="D70" s="78"/>
      <c r="E70" s="249"/>
      <c r="F70" s="101"/>
      <c r="G70" s="102"/>
      <c r="H70" s="103" t="e">
        <f>+G70/D70*100</f>
        <v>#DIV/0!</v>
      </c>
      <c r="I70" s="208" t="s">
        <v>101</v>
      </c>
      <c r="J70" s="142">
        <v>22700000</v>
      </c>
      <c r="K70" s="143" t="s">
        <v>96</v>
      </c>
      <c r="L70" s="144" t="s">
        <v>102</v>
      </c>
      <c r="M70" s="143">
        <v>12</v>
      </c>
      <c r="N70" s="143" t="s">
        <v>98</v>
      </c>
      <c r="O70" s="145" t="s">
        <v>99</v>
      </c>
      <c r="P70" s="142">
        <f>SUM(J70*M70)</f>
        <v>272400000</v>
      </c>
      <c r="Q70" s="141" t="s">
        <v>96</v>
      </c>
      <c r="S70" s="217"/>
      <c r="T70" s="51"/>
      <c r="U70" s="51"/>
      <c r="V70" s="51"/>
      <c r="W70" s="51"/>
    </row>
    <row r="71" spans="1:27" ht="17.100000000000001" customHeight="1">
      <c r="A71" s="64"/>
      <c r="B71" s="76"/>
      <c r="C71" s="251"/>
      <c r="D71" s="78"/>
      <c r="E71" s="249"/>
      <c r="F71" s="101"/>
      <c r="G71" s="102"/>
      <c r="H71" s="103"/>
      <c r="I71" s="199" t="s">
        <v>103</v>
      </c>
      <c r="J71" s="142">
        <v>14000000</v>
      </c>
      <c r="K71" s="143" t="s">
        <v>96</v>
      </c>
      <c r="L71" s="144" t="s">
        <v>36</v>
      </c>
      <c r="M71" s="143">
        <v>1</v>
      </c>
      <c r="N71" s="143" t="s">
        <v>104</v>
      </c>
      <c r="O71" s="145" t="s">
        <v>99</v>
      </c>
      <c r="P71" s="142">
        <f>SUM(J71*M71)</f>
        <v>14000000</v>
      </c>
      <c r="Q71" s="141" t="s">
        <v>96</v>
      </c>
      <c r="S71" s="217"/>
      <c r="T71" s="51"/>
      <c r="U71" s="51"/>
      <c r="V71" s="51"/>
      <c r="W71" s="51"/>
    </row>
    <row r="72" spans="1:27" ht="17.100000000000001" customHeight="1">
      <c r="A72" s="64"/>
      <c r="B72" s="76"/>
      <c r="C72" s="251"/>
      <c r="D72" s="78"/>
      <c r="E72" s="249"/>
      <c r="F72" s="101"/>
      <c r="G72" s="102"/>
      <c r="H72" s="103"/>
      <c r="I72" s="199" t="s">
        <v>105</v>
      </c>
      <c r="J72" s="142">
        <v>15000000</v>
      </c>
      <c r="K72" s="143" t="s">
        <v>96</v>
      </c>
      <c r="L72" s="144" t="s">
        <v>36</v>
      </c>
      <c r="M72" s="143">
        <v>1</v>
      </c>
      <c r="N72" s="143" t="s">
        <v>104</v>
      </c>
      <c r="O72" s="145" t="s">
        <v>99</v>
      </c>
      <c r="P72" s="142">
        <f>SUM(J72*M72)</f>
        <v>15000000</v>
      </c>
      <c r="Q72" s="141" t="s">
        <v>96</v>
      </c>
      <c r="S72" s="217"/>
      <c r="T72" s="51"/>
      <c r="U72" s="51"/>
      <c r="V72" s="51"/>
      <c r="W72" s="51"/>
    </row>
    <row r="73" spans="1:27" ht="17.100000000000001" customHeight="1">
      <c r="A73" s="64"/>
      <c r="B73" s="76"/>
      <c r="C73" s="251"/>
      <c r="D73" s="78"/>
      <c r="E73" s="249"/>
      <c r="F73" s="101"/>
      <c r="G73" s="102"/>
      <c r="H73" s="103"/>
      <c r="I73" s="208" t="s">
        <v>106</v>
      </c>
      <c r="J73" s="142">
        <v>1300000</v>
      </c>
      <c r="K73" s="143" t="s">
        <v>96</v>
      </c>
      <c r="L73" s="144" t="s">
        <v>36</v>
      </c>
      <c r="M73" s="143">
        <v>12</v>
      </c>
      <c r="N73" s="143" t="s">
        <v>104</v>
      </c>
      <c r="O73" s="145" t="s">
        <v>99</v>
      </c>
      <c r="P73" s="142">
        <f>SUM(J73*M73)</f>
        <v>15600000</v>
      </c>
      <c r="Q73" s="252" t="s">
        <v>96</v>
      </c>
      <c r="S73" s="217"/>
      <c r="T73" s="51"/>
      <c r="U73" s="51"/>
      <c r="V73" s="51"/>
      <c r="W73" s="51"/>
    </row>
    <row r="74" spans="1:27" ht="17.100000000000001" customHeight="1">
      <c r="A74" s="64"/>
      <c r="B74" s="76"/>
      <c r="C74" s="251"/>
      <c r="D74" s="78"/>
      <c r="E74" s="249"/>
      <c r="F74" s="101"/>
      <c r="G74" s="102"/>
      <c r="H74" s="103" t="e">
        <f>+G74/D74*100</f>
        <v>#DIV/0!</v>
      </c>
      <c r="I74" s="208" t="s">
        <v>107</v>
      </c>
      <c r="J74" s="142">
        <v>350000</v>
      </c>
      <c r="K74" s="143" t="s">
        <v>96</v>
      </c>
      <c r="L74" s="144" t="s">
        <v>36</v>
      </c>
      <c r="M74" s="143">
        <v>12</v>
      </c>
      <c r="N74" s="143" t="s">
        <v>104</v>
      </c>
      <c r="O74" s="145" t="s">
        <v>99</v>
      </c>
      <c r="P74" s="142">
        <f>SUM(J74*M74)</f>
        <v>4200000</v>
      </c>
      <c r="Q74" s="252" t="s">
        <v>96</v>
      </c>
      <c r="S74" s="217"/>
      <c r="T74" s="51"/>
      <c r="U74" s="51"/>
      <c r="V74" s="51"/>
      <c r="W74" s="51"/>
    </row>
    <row r="75" spans="1:27" ht="17.100000000000001" customHeight="1">
      <c r="A75" s="64"/>
      <c r="B75" s="76"/>
      <c r="C75" s="251"/>
      <c r="D75" s="78"/>
      <c r="E75" s="249"/>
      <c r="F75" s="101"/>
      <c r="G75" s="102"/>
      <c r="H75" s="103"/>
      <c r="I75" s="208" t="s">
        <v>108</v>
      </c>
      <c r="J75" s="142">
        <v>30000</v>
      </c>
      <c r="K75" s="143" t="s">
        <v>96</v>
      </c>
      <c r="L75" s="144" t="s">
        <v>36</v>
      </c>
      <c r="M75" s="143">
        <v>12</v>
      </c>
      <c r="N75" s="143" t="s">
        <v>104</v>
      </c>
      <c r="O75" s="145" t="s">
        <v>99</v>
      </c>
      <c r="P75" s="142">
        <f>J75*M75</f>
        <v>360000</v>
      </c>
      <c r="Q75" s="141" t="s">
        <v>96</v>
      </c>
      <c r="S75" s="217"/>
      <c r="T75" s="51"/>
      <c r="U75" s="51"/>
      <c r="V75" s="51"/>
      <c r="W75" s="51"/>
    </row>
    <row r="76" spans="1:27" ht="18.95" customHeight="1">
      <c r="A76" s="113" t="s">
        <v>109</v>
      </c>
      <c r="B76" s="114" t="s">
        <v>110</v>
      </c>
      <c r="C76" s="115"/>
      <c r="D76" s="116">
        <f>SUM(D77)</f>
        <v>2673734</v>
      </c>
      <c r="E76" s="117">
        <f>SUM(E77)</f>
        <v>2315800.6040000003</v>
      </c>
      <c r="F76" s="158">
        <f>SUM(F77)</f>
        <v>2029689</v>
      </c>
      <c r="G76" s="119">
        <f>+E76-D76</f>
        <v>-357933.39599999972</v>
      </c>
      <c r="H76" s="120">
        <f>+G76/D76*100</f>
        <v>-13.38702339125731</v>
      </c>
      <c r="I76" s="121"/>
      <c r="J76" s="121"/>
      <c r="K76" s="122"/>
      <c r="L76" s="122"/>
      <c r="M76" s="121"/>
      <c r="N76" s="121"/>
      <c r="O76" s="121"/>
      <c r="P76" s="123">
        <f>P77</f>
        <v>2315800604</v>
      </c>
      <c r="Q76" s="124" t="s">
        <v>111</v>
      </c>
      <c r="S76" s="217"/>
      <c r="T76" s="51"/>
      <c r="U76" s="51"/>
      <c r="V76" s="51"/>
      <c r="W76" s="51"/>
    </row>
    <row r="77" spans="1:27" ht="17.100000000000001" customHeight="1">
      <c r="A77" s="64"/>
      <c r="B77" s="65" t="s">
        <v>112</v>
      </c>
      <c r="C77" s="179" t="s">
        <v>113</v>
      </c>
      <c r="D77" s="167">
        <f>SUM(D78:D89)</f>
        <v>2673734</v>
      </c>
      <c r="E77" s="168">
        <f>SUM(E78:E89)</f>
        <v>2315800.6040000003</v>
      </c>
      <c r="F77" s="253">
        <f>SUM(F78:F89)</f>
        <v>2029689</v>
      </c>
      <c r="G77" s="58">
        <f>+E77-D77</f>
        <v>-357933.39599999972</v>
      </c>
      <c r="H77" s="59">
        <f>+G77/D77*100</f>
        <v>-13.38702339125731</v>
      </c>
      <c r="I77" s="130"/>
      <c r="J77" s="130"/>
      <c r="K77" s="85"/>
      <c r="L77" s="85"/>
      <c r="M77" s="130"/>
      <c r="N77" s="130"/>
      <c r="O77" s="130"/>
      <c r="P77" s="131">
        <f>SUM(P78,P81,P84,P87)</f>
        <v>2315800604</v>
      </c>
      <c r="Q77" s="88" t="s">
        <v>111</v>
      </c>
      <c r="S77" s="217"/>
      <c r="T77" s="51"/>
      <c r="U77" s="51"/>
      <c r="V77" s="51"/>
      <c r="W77" s="51"/>
    </row>
    <row r="78" spans="1:27" ht="17.100000000000001" customHeight="1">
      <c r="A78" s="64"/>
      <c r="B78" s="76"/>
      <c r="C78" s="66" t="s">
        <v>114</v>
      </c>
      <c r="D78" s="67">
        <v>1080056</v>
      </c>
      <c r="E78" s="68">
        <f>+P78/1000</f>
        <v>1080056</v>
      </c>
      <c r="F78" s="97">
        <v>875385</v>
      </c>
      <c r="G78" s="98">
        <f>+E78-D78</f>
        <v>0</v>
      </c>
      <c r="H78" s="99">
        <f>+G78/D78*100</f>
        <v>0</v>
      </c>
      <c r="I78" s="72"/>
      <c r="J78" s="73"/>
      <c r="K78" s="74"/>
      <c r="L78" s="74"/>
      <c r="M78" s="75" t="s">
        <v>115</v>
      </c>
      <c r="N78" s="75"/>
      <c r="O78" s="75"/>
      <c r="P78" s="73">
        <f>SUM(P79:P80)</f>
        <v>1080056000</v>
      </c>
      <c r="Q78" s="63" t="s">
        <v>116</v>
      </c>
      <c r="S78" s="254"/>
    </row>
    <row r="79" spans="1:27" ht="17.100000000000001" customHeight="1">
      <c r="A79" s="64"/>
      <c r="B79" s="76"/>
      <c r="C79" s="77"/>
      <c r="D79" s="78"/>
      <c r="E79" s="79"/>
      <c r="F79" s="101"/>
      <c r="G79" s="102">
        <f>+E79-D79</f>
        <v>0</v>
      </c>
      <c r="H79" s="103"/>
      <c r="I79" s="83" t="s">
        <v>117</v>
      </c>
      <c r="J79" s="187">
        <v>13338000</v>
      </c>
      <c r="K79" s="85" t="s">
        <v>116</v>
      </c>
      <c r="L79" s="86" t="s">
        <v>36</v>
      </c>
      <c r="M79" s="85">
        <v>12</v>
      </c>
      <c r="N79" s="85" t="s">
        <v>118</v>
      </c>
      <c r="O79" s="104" t="s">
        <v>119</v>
      </c>
      <c r="P79" s="187">
        <f>J79*M79</f>
        <v>160056000</v>
      </c>
      <c r="Q79" s="88" t="s">
        <v>116</v>
      </c>
    </row>
    <row r="80" spans="1:27" ht="17.100000000000001" customHeight="1">
      <c r="A80" s="64"/>
      <c r="B80" s="76"/>
      <c r="C80" s="90"/>
      <c r="D80" s="91"/>
      <c r="E80" s="92"/>
      <c r="F80" s="207"/>
      <c r="G80" s="222">
        <f>+E80-D80</f>
        <v>0</v>
      </c>
      <c r="H80" s="223"/>
      <c r="I80" s="255" t="s">
        <v>120</v>
      </c>
      <c r="J80" s="95">
        <v>920000000</v>
      </c>
      <c r="K80" s="256" t="s">
        <v>116</v>
      </c>
      <c r="L80" s="257" t="s">
        <v>36</v>
      </c>
      <c r="M80" s="256">
        <v>1</v>
      </c>
      <c r="N80" s="256" t="s">
        <v>121</v>
      </c>
      <c r="O80" s="258" t="s">
        <v>119</v>
      </c>
      <c r="P80" s="95">
        <f>SUM(J80*M80)</f>
        <v>920000000</v>
      </c>
      <c r="Q80" s="259" t="s">
        <v>116</v>
      </c>
    </row>
    <row r="81" spans="1:27" ht="17.100000000000001" customHeight="1">
      <c r="A81" s="64"/>
      <c r="B81" s="183"/>
      <c r="C81" s="66" t="s">
        <v>122</v>
      </c>
      <c r="D81" s="67">
        <v>654544</v>
      </c>
      <c r="E81" s="248">
        <f>+P81/1000</f>
        <v>164654</v>
      </c>
      <c r="F81" s="97">
        <v>593059</v>
      </c>
      <c r="G81" s="98">
        <f>E81-D81</f>
        <v>-489890</v>
      </c>
      <c r="H81" s="99">
        <f>+G81/D81*100</f>
        <v>-74.844471876604175</v>
      </c>
      <c r="I81" s="72"/>
      <c r="J81" s="106"/>
      <c r="K81" s="74"/>
      <c r="L81" s="74"/>
      <c r="M81" s="75" t="s">
        <v>123</v>
      </c>
      <c r="N81" s="75"/>
      <c r="O81" s="75"/>
      <c r="P81" s="106">
        <f>SUM(P82:P83)</f>
        <v>164654000</v>
      </c>
      <c r="Q81" s="63" t="s">
        <v>124</v>
      </c>
    </row>
    <row r="82" spans="1:27" ht="17.100000000000001" customHeight="1">
      <c r="A82" s="64"/>
      <c r="B82" s="183"/>
      <c r="C82" s="77"/>
      <c r="D82" s="78"/>
      <c r="E82" s="249"/>
      <c r="F82" s="101"/>
      <c r="G82" s="102"/>
      <c r="H82" s="103"/>
      <c r="I82" s="199" t="s">
        <v>125</v>
      </c>
      <c r="J82" s="142">
        <v>164654000</v>
      </c>
      <c r="K82" s="260" t="s">
        <v>124</v>
      </c>
      <c r="L82" s="261" t="s">
        <v>36</v>
      </c>
      <c r="M82" s="260">
        <v>1</v>
      </c>
      <c r="N82" s="260" t="s">
        <v>126</v>
      </c>
      <c r="O82" s="262" t="s">
        <v>127</v>
      </c>
      <c r="P82" s="87">
        <f>SUM(J82*M82)</f>
        <v>164654000</v>
      </c>
      <c r="Q82" s="88" t="s">
        <v>124</v>
      </c>
    </row>
    <row r="83" spans="1:27" ht="17.100000000000001" customHeight="1">
      <c r="A83" s="64"/>
      <c r="B83" s="183"/>
      <c r="C83" s="90"/>
      <c r="D83" s="91"/>
      <c r="E83" s="263"/>
      <c r="F83" s="207"/>
      <c r="G83" s="222"/>
      <c r="H83" s="223" t="e">
        <f>+G83/D83*100</f>
        <v>#DIV/0!</v>
      </c>
      <c r="I83" s="237" t="s">
        <v>128</v>
      </c>
      <c r="J83" s="264">
        <v>0</v>
      </c>
      <c r="K83" s="265" t="s">
        <v>124</v>
      </c>
      <c r="L83" s="266" t="s">
        <v>36</v>
      </c>
      <c r="M83" s="265">
        <v>1</v>
      </c>
      <c r="N83" s="265" t="s">
        <v>126</v>
      </c>
      <c r="O83" s="267" t="s">
        <v>127</v>
      </c>
      <c r="P83" s="264">
        <f>SUM(J83*M83)</f>
        <v>0</v>
      </c>
      <c r="Q83" s="268" t="s">
        <v>124</v>
      </c>
      <c r="T83" s="269"/>
    </row>
    <row r="84" spans="1:27" ht="17.100000000000001" customHeight="1">
      <c r="A84" s="64"/>
      <c r="B84" s="76"/>
      <c r="C84" s="270" t="s">
        <v>129</v>
      </c>
      <c r="D84" s="67">
        <v>636734</v>
      </c>
      <c r="E84" s="248">
        <f>+P84/1000</f>
        <v>683020.60400000005</v>
      </c>
      <c r="F84" s="97">
        <v>538723</v>
      </c>
      <c r="G84" s="98">
        <f>+E84-D84</f>
        <v>46286.60400000005</v>
      </c>
      <c r="H84" s="99">
        <f>+G84/D84*100</f>
        <v>7.2693784217585451</v>
      </c>
      <c r="I84" s="202"/>
      <c r="J84" s="230"/>
      <c r="K84" s="205"/>
      <c r="L84" s="205"/>
      <c r="M84" s="231" t="s">
        <v>130</v>
      </c>
      <c r="N84" s="231"/>
      <c r="O84" s="231"/>
      <c r="P84" s="230">
        <f>SUM(P85:P86)</f>
        <v>683020604</v>
      </c>
      <c r="Q84" s="206" t="s">
        <v>111</v>
      </c>
    </row>
    <row r="85" spans="1:27" ht="17.100000000000001" customHeight="1">
      <c r="A85" s="64"/>
      <c r="B85" s="183"/>
      <c r="C85" s="271"/>
      <c r="D85" s="78"/>
      <c r="E85" s="249"/>
      <c r="F85" s="101"/>
      <c r="G85" s="102"/>
      <c r="H85" s="103"/>
      <c r="I85" s="199" t="s">
        <v>131</v>
      </c>
      <c r="J85" s="142">
        <v>177742820</v>
      </c>
      <c r="K85" s="143" t="s">
        <v>111</v>
      </c>
      <c r="L85" s="144" t="s">
        <v>36</v>
      </c>
      <c r="M85" s="143">
        <v>1</v>
      </c>
      <c r="N85" s="143" t="s">
        <v>132</v>
      </c>
      <c r="O85" s="145" t="s">
        <v>133</v>
      </c>
      <c r="P85" s="142">
        <f>SUM(J85*M85)</f>
        <v>177742820</v>
      </c>
      <c r="Q85" s="141" t="s">
        <v>111</v>
      </c>
    </row>
    <row r="86" spans="1:27" ht="17.100000000000001" customHeight="1">
      <c r="A86" s="64"/>
      <c r="B86" s="183"/>
      <c r="C86" s="272"/>
      <c r="D86" s="91"/>
      <c r="E86" s="263"/>
      <c r="F86" s="207"/>
      <c r="G86" s="222">
        <f>+D86-E86</f>
        <v>0</v>
      </c>
      <c r="H86" s="223" t="e">
        <f>+G86/D86*100</f>
        <v>#DIV/0!</v>
      </c>
      <c r="I86" s="237" t="s">
        <v>134</v>
      </c>
      <c r="J86" s="264">
        <v>505277784</v>
      </c>
      <c r="K86" s="265" t="s">
        <v>111</v>
      </c>
      <c r="L86" s="266" t="s">
        <v>36</v>
      </c>
      <c r="M86" s="265">
        <v>1</v>
      </c>
      <c r="N86" s="265" t="s">
        <v>132</v>
      </c>
      <c r="O86" s="267" t="s">
        <v>133</v>
      </c>
      <c r="P86" s="264">
        <f>SUM(J86*M86)</f>
        <v>505277784</v>
      </c>
      <c r="Q86" s="268" t="s">
        <v>111</v>
      </c>
    </row>
    <row r="87" spans="1:27" ht="17.100000000000001" customHeight="1">
      <c r="A87" s="39"/>
      <c r="B87" s="273"/>
      <c r="C87" s="66" t="s">
        <v>135</v>
      </c>
      <c r="D87" s="67">
        <v>302400</v>
      </c>
      <c r="E87" s="68">
        <f>+P87/1000</f>
        <v>388070</v>
      </c>
      <c r="F87" s="97">
        <v>22522</v>
      </c>
      <c r="G87" s="98">
        <f>+E87-D87</f>
        <v>85670</v>
      </c>
      <c r="H87" s="99">
        <f>+G87/D87*100</f>
        <v>28.330026455026452</v>
      </c>
      <c r="I87" s="202"/>
      <c r="J87" s="203"/>
      <c r="K87" s="205"/>
      <c r="L87" s="205"/>
      <c r="M87" s="231" t="s">
        <v>136</v>
      </c>
      <c r="N87" s="231"/>
      <c r="O87" s="231"/>
      <c r="P87" s="203">
        <f>SUM(P88:P90)</f>
        <v>388070000</v>
      </c>
      <c r="Q87" s="206" t="s">
        <v>137</v>
      </c>
    </row>
    <row r="88" spans="1:27" ht="17.100000000000001" customHeight="1">
      <c r="A88" s="64"/>
      <c r="B88" s="183"/>
      <c r="C88" s="77"/>
      <c r="D88" s="78"/>
      <c r="E88" s="79"/>
      <c r="F88" s="101"/>
      <c r="G88" s="102"/>
      <c r="H88" s="103"/>
      <c r="I88" s="274" t="s">
        <v>138</v>
      </c>
      <c r="J88" s="142">
        <v>5200000</v>
      </c>
      <c r="K88" s="143" t="s">
        <v>137</v>
      </c>
      <c r="L88" s="144" t="s">
        <v>36</v>
      </c>
      <c r="M88" s="143">
        <v>12</v>
      </c>
      <c r="N88" s="143" t="s">
        <v>139</v>
      </c>
      <c r="O88" s="145" t="s">
        <v>140</v>
      </c>
      <c r="P88" s="142">
        <f>SUM(J88*M88)</f>
        <v>62400000</v>
      </c>
      <c r="Q88" s="141" t="s">
        <v>137</v>
      </c>
      <c r="AA88" s="2" t="s">
        <v>141</v>
      </c>
    </row>
    <row r="89" spans="1:27" ht="17.100000000000001" customHeight="1">
      <c r="A89" s="64"/>
      <c r="B89" s="76"/>
      <c r="C89" s="77"/>
      <c r="D89" s="78"/>
      <c r="E89" s="79"/>
      <c r="F89" s="207"/>
      <c r="G89" s="102"/>
      <c r="H89" s="103"/>
      <c r="I89" s="275" t="s">
        <v>142</v>
      </c>
      <c r="J89" s="142">
        <v>60000000</v>
      </c>
      <c r="K89" s="143" t="s">
        <v>137</v>
      </c>
      <c r="L89" s="144" t="s">
        <v>36</v>
      </c>
      <c r="M89" s="143">
        <v>4</v>
      </c>
      <c r="N89" s="143" t="s">
        <v>143</v>
      </c>
      <c r="O89" s="145" t="s">
        <v>140</v>
      </c>
      <c r="P89" s="142">
        <f>SUM(J89*M89)</f>
        <v>240000000</v>
      </c>
      <c r="Q89" s="141" t="s">
        <v>137</v>
      </c>
    </row>
    <row r="90" spans="1:27" ht="17.100000000000001" customHeight="1">
      <c r="A90" s="276"/>
      <c r="B90" s="242"/>
      <c r="C90" s="90"/>
      <c r="D90" s="91"/>
      <c r="E90" s="92"/>
      <c r="F90" s="89"/>
      <c r="G90" s="222"/>
      <c r="H90" s="223"/>
      <c r="I90" s="277" t="s">
        <v>144</v>
      </c>
      <c r="J90" s="264">
        <v>8567000</v>
      </c>
      <c r="K90" s="265" t="s">
        <v>137</v>
      </c>
      <c r="L90" s="266" t="s">
        <v>36</v>
      </c>
      <c r="M90" s="265">
        <v>10</v>
      </c>
      <c r="N90" s="265" t="s">
        <v>143</v>
      </c>
      <c r="O90" s="267" t="s">
        <v>140</v>
      </c>
      <c r="P90" s="264">
        <f>SUM(J90*M90)</f>
        <v>85670000</v>
      </c>
      <c r="Q90" s="268" t="s">
        <v>137</v>
      </c>
    </row>
    <row r="91" spans="1:27" ht="18.95" customHeight="1">
      <c r="A91" s="113" t="s">
        <v>145</v>
      </c>
      <c r="B91" s="114" t="s">
        <v>146</v>
      </c>
      <c r="C91" s="115"/>
      <c r="D91" s="116">
        <f>SUM(D92)</f>
        <v>4546464</v>
      </c>
      <c r="E91" s="192">
        <f>SUM(E92)</f>
        <v>4546463.5979999993</v>
      </c>
      <c r="F91" s="158">
        <f>SUM(F92)</f>
        <v>1596860</v>
      </c>
      <c r="G91" s="119">
        <f>+E91-D91</f>
        <v>-0.40200000070035458</v>
      </c>
      <c r="H91" s="120">
        <f t="shared" ref="H91:H103" si="5">+G91/D91*100</f>
        <v>-8.8420363759694255E-6</v>
      </c>
      <c r="I91" s="121"/>
      <c r="J91" s="121"/>
      <c r="K91" s="122"/>
      <c r="L91" s="122"/>
      <c r="M91" s="121"/>
      <c r="N91" s="121"/>
      <c r="O91" s="121"/>
      <c r="P91" s="123">
        <f>SUM(P92)</f>
        <v>4546463598</v>
      </c>
      <c r="Q91" s="124" t="s">
        <v>15</v>
      </c>
    </row>
    <row r="92" spans="1:27" ht="17.100000000000001" customHeight="1">
      <c r="A92" s="64"/>
      <c r="B92" s="53" t="s">
        <v>147</v>
      </c>
      <c r="C92" s="54" t="s">
        <v>20</v>
      </c>
      <c r="D92" s="55">
        <f>SUM(D93:D95)</f>
        <v>4546464</v>
      </c>
      <c r="E92" s="278">
        <f>SUM(E93:E95)</f>
        <v>4546463.5979999993</v>
      </c>
      <c r="F92" s="279">
        <f>SUM(F93:F95)</f>
        <v>1596860</v>
      </c>
      <c r="G92" s="58">
        <f>E92-D92</f>
        <v>-0.40200000070035458</v>
      </c>
      <c r="H92" s="59">
        <f t="shared" si="5"/>
        <v>-8.8420363759694255E-6</v>
      </c>
      <c r="I92" s="246" t="s">
        <v>56</v>
      </c>
      <c r="J92" s="121" t="s">
        <v>56</v>
      </c>
      <c r="K92" s="74"/>
      <c r="L92" s="74"/>
      <c r="M92" s="246"/>
      <c r="N92" s="280" t="s">
        <v>23</v>
      </c>
      <c r="O92" s="280"/>
      <c r="P92" s="62">
        <f>SUM(P93:P95)</f>
        <v>4546463598</v>
      </c>
      <c r="Q92" s="63" t="s">
        <v>15</v>
      </c>
    </row>
    <row r="93" spans="1:27" ht="17.100000000000001" customHeight="1">
      <c r="A93" s="64"/>
      <c r="B93" s="76"/>
      <c r="C93" s="281" t="s">
        <v>148</v>
      </c>
      <c r="D93" s="282">
        <v>1474295</v>
      </c>
      <c r="E93" s="283">
        <f>+P93/1000</f>
        <v>1474294.905</v>
      </c>
      <c r="F93" s="284">
        <v>313065</v>
      </c>
      <c r="G93" s="58">
        <f>E93-D93</f>
        <v>-9.4999999972060323E-2</v>
      </c>
      <c r="H93" s="59">
        <f t="shared" si="5"/>
        <v>-6.4437578620330612E-6</v>
      </c>
      <c r="I93" s="285" t="s">
        <v>148</v>
      </c>
      <c r="J93" s="286">
        <v>1474294905</v>
      </c>
      <c r="K93" s="121" t="s">
        <v>61</v>
      </c>
      <c r="L93" s="287" t="s">
        <v>36</v>
      </c>
      <c r="M93" s="122">
        <v>1</v>
      </c>
      <c r="N93" s="122" t="s">
        <v>149</v>
      </c>
      <c r="O93" s="288" t="s">
        <v>60</v>
      </c>
      <c r="P93" s="289">
        <f>+J93*M93</f>
        <v>1474294905</v>
      </c>
      <c r="Q93" s="182" t="s">
        <v>61</v>
      </c>
    </row>
    <row r="94" spans="1:27" ht="17.100000000000001" customHeight="1">
      <c r="A94" s="64"/>
      <c r="B94" s="76"/>
      <c r="C94" s="290" t="s">
        <v>150</v>
      </c>
      <c r="D94" s="291">
        <v>856313</v>
      </c>
      <c r="E94" s="283">
        <f>+P94/1000</f>
        <v>775360.43299999996</v>
      </c>
      <c r="F94" s="284">
        <v>1283795</v>
      </c>
      <c r="G94" s="58">
        <f>E94-D94</f>
        <v>-80952.567000000039</v>
      </c>
      <c r="H94" s="59">
        <f t="shared" si="5"/>
        <v>-9.4536188286292546</v>
      </c>
      <c r="I94" s="292" t="s">
        <v>150</v>
      </c>
      <c r="J94" s="293">
        <v>775360433</v>
      </c>
      <c r="K94" s="294" t="s">
        <v>61</v>
      </c>
      <c r="L94" s="295" t="s">
        <v>36</v>
      </c>
      <c r="M94" s="296">
        <v>1</v>
      </c>
      <c r="N94" s="296" t="s">
        <v>149</v>
      </c>
      <c r="O94" s="297" t="s">
        <v>60</v>
      </c>
      <c r="P94" s="298">
        <f>+J94*M94</f>
        <v>775360433</v>
      </c>
      <c r="Q94" s="299" t="s">
        <v>61</v>
      </c>
    </row>
    <row r="95" spans="1:27" ht="17.100000000000001" customHeight="1">
      <c r="A95" s="64"/>
      <c r="B95" s="76" t="s">
        <v>56</v>
      </c>
      <c r="C95" s="300" t="s">
        <v>151</v>
      </c>
      <c r="D95" s="291">
        <v>2215856</v>
      </c>
      <c r="E95" s="283">
        <f>+P95/1000</f>
        <v>2296808.2599999998</v>
      </c>
      <c r="F95" s="284">
        <v>0</v>
      </c>
      <c r="G95" s="58">
        <f>E95-D95</f>
        <v>80952.259999999776</v>
      </c>
      <c r="H95" s="59">
        <f t="shared" si="5"/>
        <v>3.6533177246174739</v>
      </c>
      <c r="I95" s="301" t="s">
        <v>152</v>
      </c>
      <c r="J95" s="293">
        <v>2296808260</v>
      </c>
      <c r="K95" s="302" t="s">
        <v>61</v>
      </c>
      <c r="L95" s="303" t="s">
        <v>36</v>
      </c>
      <c r="M95" s="304">
        <v>1</v>
      </c>
      <c r="N95" s="304" t="s">
        <v>149</v>
      </c>
      <c r="O95" s="305" t="s">
        <v>60</v>
      </c>
      <c r="P95" s="306">
        <f>+J95*M95</f>
        <v>2296808260</v>
      </c>
      <c r="Q95" s="307" t="s">
        <v>61</v>
      </c>
    </row>
    <row r="96" spans="1:27" ht="18.95" customHeight="1">
      <c r="A96" s="113" t="s">
        <v>153</v>
      </c>
      <c r="B96" s="308" t="s">
        <v>154</v>
      </c>
      <c r="C96" s="309"/>
      <c r="D96" s="310">
        <f>D97</f>
        <v>283802</v>
      </c>
      <c r="E96" s="311">
        <f>E97</f>
        <v>341064.32</v>
      </c>
      <c r="F96" s="312">
        <f>F97</f>
        <v>0</v>
      </c>
      <c r="G96" s="313">
        <f>G97</f>
        <v>57262.320000000007</v>
      </c>
      <c r="H96" s="120">
        <f t="shared" si="5"/>
        <v>20.17685569516776</v>
      </c>
      <c r="I96" s="72"/>
      <c r="J96" s="106"/>
      <c r="K96" s="246"/>
      <c r="L96" s="105"/>
      <c r="M96" s="74"/>
      <c r="N96" s="74"/>
      <c r="O96" s="314"/>
      <c r="P96" s="315">
        <f>SUM(P97)</f>
        <v>341064320</v>
      </c>
      <c r="Q96" s="316" t="s">
        <v>155</v>
      </c>
    </row>
    <row r="97" spans="1:28" ht="17.100000000000001" customHeight="1">
      <c r="A97" s="39"/>
      <c r="B97" s="65" t="s">
        <v>156</v>
      </c>
      <c r="C97" s="317" t="s">
        <v>157</v>
      </c>
      <c r="D97" s="318">
        <f>SUM(D98:D103)</f>
        <v>283802</v>
      </c>
      <c r="E97" s="319">
        <f>SUM(E98:E103)</f>
        <v>341064.32</v>
      </c>
      <c r="F97" s="320"/>
      <c r="G97" s="58">
        <f>E97-D97</f>
        <v>57262.320000000007</v>
      </c>
      <c r="H97" s="321">
        <f>G97/D97*100</f>
        <v>20.17685569516776</v>
      </c>
      <c r="I97" s="72"/>
      <c r="J97" s="106"/>
      <c r="K97" s="246"/>
      <c r="L97" s="105"/>
      <c r="M97" s="74"/>
      <c r="N97" s="280" t="s">
        <v>158</v>
      </c>
      <c r="O97" s="280"/>
      <c r="P97" s="106">
        <f>SUM(P98:P100)</f>
        <v>341064320</v>
      </c>
      <c r="Q97" s="63" t="s">
        <v>155</v>
      </c>
    </row>
    <row r="98" spans="1:28" ht="17.100000000000001" customHeight="1">
      <c r="A98" s="64"/>
      <c r="B98" s="76"/>
      <c r="C98" s="322" t="s">
        <v>159</v>
      </c>
      <c r="D98" s="167">
        <v>8000</v>
      </c>
      <c r="E98" s="323">
        <f>P98/1000</f>
        <v>8000</v>
      </c>
      <c r="F98" s="324"/>
      <c r="G98" s="58">
        <f>+E98-D98</f>
        <v>0</v>
      </c>
      <c r="H98" s="321">
        <f>G98/D98*100</f>
        <v>0</v>
      </c>
      <c r="I98" s="285" t="s">
        <v>160</v>
      </c>
      <c r="J98" s="286">
        <v>2000000</v>
      </c>
      <c r="K98" s="122" t="s">
        <v>161</v>
      </c>
      <c r="L98" s="287" t="s">
        <v>36</v>
      </c>
      <c r="M98" s="122">
        <v>4</v>
      </c>
      <c r="N98" s="122" t="s">
        <v>162</v>
      </c>
      <c r="O98" s="288" t="s">
        <v>163</v>
      </c>
      <c r="P98" s="286">
        <f>SUM(J98*M98)</f>
        <v>8000000</v>
      </c>
      <c r="Q98" s="182" t="s">
        <v>161</v>
      </c>
      <c r="T98" s="3"/>
    </row>
    <row r="99" spans="1:28" ht="17.100000000000001" customHeight="1">
      <c r="A99" s="64"/>
      <c r="B99" s="76"/>
      <c r="C99" s="179" t="s">
        <v>164</v>
      </c>
      <c r="D99" s="167">
        <v>42024</v>
      </c>
      <c r="E99" s="325">
        <f>P99/1000</f>
        <v>57052.32</v>
      </c>
      <c r="F99" s="324"/>
      <c r="G99" s="58">
        <f>+E99-D99</f>
        <v>15028.32</v>
      </c>
      <c r="H99" s="59">
        <f>G99/D99*100</f>
        <v>35.761279268989149</v>
      </c>
      <c r="I99" s="326" t="s">
        <v>165</v>
      </c>
      <c r="J99" s="293">
        <v>57052320</v>
      </c>
      <c r="K99" s="296" t="s">
        <v>61</v>
      </c>
      <c r="L99" s="296" t="s">
        <v>36</v>
      </c>
      <c r="M99" s="294">
        <v>1</v>
      </c>
      <c r="N99" s="296" t="s">
        <v>132</v>
      </c>
      <c r="O99" s="294" t="s">
        <v>60</v>
      </c>
      <c r="P99" s="293">
        <f>J99*M99</f>
        <v>57052320</v>
      </c>
      <c r="Q99" s="299" t="s">
        <v>61</v>
      </c>
      <c r="T99" s="3"/>
    </row>
    <row r="100" spans="1:28" ht="17.100000000000001" customHeight="1">
      <c r="A100" s="64"/>
      <c r="B100" s="76"/>
      <c r="C100" s="251" t="s">
        <v>166</v>
      </c>
      <c r="D100" s="78">
        <v>233778</v>
      </c>
      <c r="E100" s="249">
        <f>+P100/1000</f>
        <v>276012</v>
      </c>
      <c r="F100" s="97">
        <v>6500</v>
      </c>
      <c r="G100" s="102">
        <f>+E100-D100</f>
        <v>42234</v>
      </c>
      <c r="H100" s="327">
        <f t="shared" si="5"/>
        <v>18.065857351846624</v>
      </c>
      <c r="I100" s="72"/>
      <c r="J100" s="73"/>
      <c r="K100" s="74"/>
      <c r="L100" s="74"/>
      <c r="M100" s="75" t="s">
        <v>130</v>
      </c>
      <c r="N100" s="75"/>
      <c r="O100" s="75"/>
      <c r="P100" s="73">
        <f>SUM(P101:P103)</f>
        <v>276012000</v>
      </c>
      <c r="Q100" s="63" t="s">
        <v>167</v>
      </c>
      <c r="T100" s="3"/>
    </row>
    <row r="101" spans="1:28" ht="17.100000000000001" customHeight="1">
      <c r="A101" s="64"/>
      <c r="B101" s="76"/>
      <c r="C101" s="328"/>
      <c r="D101" s="78"/>
      <c r="E101" s="249"/>
      <c r="F101" s="101"/>
      <c r="G101" s="102"/>
      <c r="H101" s="327" t="e">
        <f t="shared" si="5"/>
        <v>#DIV/0!</v>
      </c>
      <c r="I101" s="136" t="s">
        <v>168</v>
      </c>
      <c r="J101" s="329">
        <v>3375000</v>
      </c>
      <c r="K101" s="143" t="s">
        <v>167</v>
      </c>
      <c r="L101" s="144" t="s">
        <v>36</v>
      </c>
      <c r="M101" s="143">
        <v>4</v>
      </c>
      <c r="N101" s="143" t="s">
        <v>169</v>
      </c>
      <c r="O101" s="145" t="s">
        <v>170</v>
      </c>
      <c r="P101" s="329">
        <f>J101*M101</f>
        <v>13500000</v>
      </c>
      <c r="Q101" s="141" t="s">
        <v>167</v>
      </c>
      <c r="T101" s="3"/>
    </row>
    <row r="102" spans="1:28" ht="17.100000000000001" customHeight="1">
      <c r="A102" s="64"/>
      <c r="B102" s="76"/>
      <c r="C102" s="328"/>
      <c r="D102" s="78"/>
      <c r="E102" s="249"/>
      <c r="F102" s="101"/>
      <c r="G102" s="102"/>
      <c r="H102" s="99"/>
      <c r="I102" s="232" t="s">
        <v>171</v>
      </c>
      <c r="J102" s="330">
        <v>237512000</v>
      </c>
      <c r="K102" s="138" t="s">
        <v>167</v>
      </c>
      <c r="L102" s="139" t="s">
        <v>36</v>
      </c>
      <c r="M102" s="138">
        <v>1</v>
      </c>
      <c r="N102" s="138" t="s">
        <v>169</v>
      </c>
      <c r="O102" s="140" t="s">
        <v>170</v>
      </c>
      <c r="P102" s="330">
        <f>J102*M102</f>
        <v>237512000</v>
      </c>
      <c r="Q102" s="153" t="s">
        <v>167</v>
      </c>
      <c r="T102" s="3"/>
    </row>
    <row r="103" spans="1:28" ht="15.95" customHeight="1" thickBot="1">
      <c r="A103" s="331"/>
      <c r="B103" s="332"/>
      <c r="C103" s="333"/>
      <c r="D103" s="334"/>
      <c r="E103" s="335"/>
      <c r="F103" s="336"/>
      <c r="G103" s="337">
        <f>+E103-D103</f>
        <v>0</v>
      </c>
      <c r="H103" s="338" t="e">
        <f t="shared" si="5"/>
        <v>#DIV/0!</v>
      </c>
      <c r="I103" s="339" t="s">
        <v>172</v>
      </c>
      <c r="J103" s="340">
        <v>5000000</v>
      </c>
      <c r="K103" s="341" t="s">
        <v>111</v>
      </c>
      <c r="L103" s="342" t="s">
        <v>36</v>
      </c>
      <c r="M103" s="341">
        <v>5</v>
      </c>
      <c r="N103" s="341" t="s">
        <v>132</v>
      </c>
      <c r="O103" s="343" t="s">
        <v>133</v>
      </c>
      <c r="P103" s="340">
        <f>SUM(J103*M103)</f>
        <v>25000000</v>
      </c>
      <c r="Q103" s="344" t="s">
        <v>173</v>
      </c>
      <c r="T103" s="3"/>
      <c r="AA103" s="345" t="s">
        <v>174</v>
      </c>
      <c r="AB103" s="346"/>
    </row>
    <row r="104" spans="1:28">
      <c r="T104" s="3"/>
      <c r="AA104" s="345" t="s">
        <v>175</v>
      </c>
      <c r="AB104" s="346"/>
    </row>
    <row r="105" spans="1:28">
      <c r="T105" s="3"/>
      <c r="AA105" s="2" t="s">
        <v>176</v>
      </c>
      <c r="AB105" s="346"/>
    </row>
    <row r="106" spans="1:28">
      <c r="T106" s="3"/>
      <c r="AA106" s="2" t="s">
        <v>177</v>
      </c>
      <c r="AB106" s="346"/>
    </row>
    <row r="107" spans="1:28">
      <c r="T107" s="3"/>
      <c r="AB107" s="346"/>
    </row>
    <row r="108" spans="1:28">
      <c r="T108" s="3"/>
      <c r="AB108" s="346"/>
    </row>
    <row r="109" spans="1:28">
      <c r="T109" s="3"/>
      <c r="AB109" s="346"/>
    </row>
    <row r="110" spans="1:28">
      <c r="T110" s="3"/>
    </row>
    <row r="111" spans="1:28">
      <c r="T111" s="3"/>
    </row>
    <row r="112" spans="1:28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S112" s="2"/>
      <c r="T112" s="3"/>
    </row>
  </sheetData>
  <mergeCells count="129">
    <mergeCell ref="M100:O100"/>
    <mergeCell ref="B91:C91"/>
    <mergeCell ref="N92:O92"/>
    <mergeCell ref="B96:C96"/>
    <mergeCell ref="N97:O97"/>
    <mergeCell ref="C100:C103"/>
    <mergeCell ref="D100:D103"/>
    <mergeCell ref="E100:E103"/>
    <mergeCell ref="F100:F103"/>
    <mergeCell ref="G100:G103"/>
    <mergeCell ref="H100:H103"/>
    <mergeCell ref="M84:O84"/>
    <mergeCell ref="C87:C90"/>
    <mergeCell ref="D87:D90"/>
    <mergeCell ref="E87:E90"/>
    <mergeCell ref="F87:F89"/>
    <mergeCell ref="G87:G90"/>
    <mergeCell ref="H87:H90"/>
    <mergeCell ref="M87:O87"/>
    <mergeCell ref="C84:C86"/>
    <mergeCell ref="D84:D86"/>
    <mergeCell ref="E84:E86"/>
    <mergeCell ref="F84:F86"/>
    <mergeCell ref="G84:G86"/>
    <mergeCell ref="H84:H86"/>
    <mergeCell ref="H78:H80"/>
    <mergeCell ref="M78:O78"/>
    <mergeCell ref="C81:C83"/>
    <mergeCell ref="D81:D83"/>
    <mergeCell ref="E81:E83"/>
    <mergeCell ref="F81:F83"/>
    <mergeCell ref="G81:G83"/>
    <mergeCell ref="H81:H83"/>
    <mergeCell ref="M81:O81"/>
    <mergeCell ref="B76:C76"/>
    <mergeCell ref="C78:C80"/>
    <mergeCell ref="D78:D80"/>
    <mergeCell ref="E78:E80"/>
    <mergeCell ref="F78:F80"/>
    <mergeCell ref="G78:G80"/>
    <mergeCell ref="M64:O64"/>
    <mergeCell ref="C68:C75"/>
    <mergeCell ref="D68:D75"/>
    <mergeCell ref="E68:E75"/>
    <mergeCell ref="F68:F75"/>
    <mergeCell ref="G68:G75"/>
    <mergeCell ref="H68:H75"/>
    <mergeCell ref="C64:C67"/>
    <mergeCell ref="D64:D67"/>
    <mergeCell ref="E64:E67"/>
    <mergeCell ref="F64:F67"/>
    <mergeCell ref="G64:G67"/>
    <mergeCell ref="H64:H67"/>
    <mergeCell ref="R56:U56"/>
    <mergeCell ref="C59:C62"/>
    <mergeCell ref="D59:D62"/>
    <mergeCell ref="E59:E62"/>
    <mergeCell ref="G59:G62"/>
    <mergeCell ref="H59:H62"/>
    <mergeCell ref="M59:O59"/>
    <mergeCell ref="M49:O49"/>
    <mergeCell ref="C54:C58"/>
    <mergeCell ref="D54:D58"/>
    <mergeCell ref="E54:E58"/>
    <mergeCell ref="F54:F55"/>
    <mergeCell ref="G54:G58"/>
    <mergeCell ref="H54:H58"/>
    <mergeCell ref="M54:O54"/>
    <mergeCell ref="C49:C53"/>
    <mergeCell ref="D49:D53"/>
    <mergeCell ref="E49:E53"/>
    <mergeCell ref="F49:F50"/>
    <mergeCell ref="G49:G53"/>
    <mergeCell ref="H49:H53"/>
    <mergeCell ref="H42:H44"/>
    <mergeCell ref="B45:C45"/>
    <mergeCell ref="C47:C48"/>
    <mergeCell ref="D47:D48"/>
    <mergeCell ref="E47:E48"/>
    <mergeCell ref="F47:F48"/>
    <mergeCell ref="G47:G48"/>
    <mergeCell ref="H47:H48"/>
    <mergeCell ref="H24:H30"/>
    <mergeCell ref="I24:J24"/>
    <mergeCell ref="M24:O24"/>
    <mergeCell ref="B37:C37"/>
    <mergeCell ref="B40:C40"/>
    <mergeCell ref="C42:C44"/>
    <mergeCell ref="D42:D44"/>
    <mergeCell ref="E42:E44"/>
    <mergeCell ref="F42:F43"/>
    <mergeCell ref="G42:G44"/>
    <mergeCell ref="B22:C22"/>
    <mergeCell ref="C24:C30"/>
    <mergeCell ref="D24:D30"/>
    <mergeCell ref="E24:E30"/>
    <mergeCell ref="F24:F36"/>
    <mergeCell ref="G24:G30"/>
    <mergeCell ref="C20:C21"/>
    <mergeCell ref="D20:D21"/>
    <mergeCell ref="E20:E21"/>
    <mergeCell ref="G20:G21"/>
    <mergeCell ref="H20:H21"/>
    <mergeCell ref="M20:O20"/>
    <mergeCell ref="H9:H15"/>
    <mergeCell ref="M9:O9"/>
    <mergeCell ref="C16:C19"/>
    <mergeCell ref="D16:D19"/>
    <mergeCell ref="E16:E19"/>
    <mergeCell ref="F16:F19"/>
    <mergeCell ref="G16:G19"/>
    <mergeCell ref="H16:H19"/>
    <mergeCell ref="M16:O16"/>
    <mergeCell ref="A6:C6"/>
    <mergeCell ref="B7:C7"/>
    <mergeCell ref="C9:C15"/>
    <mergeCell ref="D9:D15"/>
    <mergeCell ref="E9:E15"/>
    <mergeCell ref="G9:G15"/>
    <mergeCell ref="A1:Q1"/>
    <mergeCell ref="O3:Q3"/>
    <mergeCell ref="A4:A5"/>
    <mergeCell ref="B4:B5"/>
    <mergeCell ref="C4:C5"/>
    <mergeCell ref="D4:D5"/>
    <mergeCell ref="E4:E5"/>
    <mergeCell ref="F4:F5"/>
    <mergeCell ref="G4:H4"/>
    <mergeCell ref="I4:Q5"/>
  </mergeCells>
  <phoneticPr fontId="2" type="noConversion"/>
  <pageMargins left="0.19685039370078741" right="0.19685039370078741" top="0.59055118110236227" bottom="0.39370078740157483" header="0.39370078740157483" footer="0.19685039370078741"/>
  <pageSetup paperSize="9" scale="90" orientation="landscape" useFirstPageNumber="1" r:id="rId1"/>
  <headerFooter>
    <oddFooter>&amp;C&amp;P</oddFooter>
  </headerFooter>
  <rowBreaks count="3" manualBreakCount="3">
    <brk id="30" max="25" man="1"/>
    <brk id="62" max="25" man="1"/>
    <brk id="90" max="2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I401"/>
  <sheetViews>
    <sheetView zoomScaleNormal="100" zoomScaleSheetLayoutView="75" workbookViewId="0">
      <pane ySplit="4" topLeftCell="A5" activePane="bottomLeft" state="frozen"/>
      <selection pane="bottomLeft" activeCell="S11" sqref="S11"/>
    </sheetView>
  </sheetViews>
  <sheetFormatPr defaultRowHeight="17.25"/>
  <cols>
    <col min="1" max="1" width="7.125" style="347" customWidth="1"/>
    <col min="2" max="2" width="8.625" style="269" customWidth="1"/>
    <col min="3" max="3" width="13.625" style="269" customWidth="1"/>
    <col min="4" max="4" width="13.125" style="348" customWidth="1"/>
    <col min="5" max="5" width="13.125" style="347" customWidth="1"/>
    <col min="6" max="6" width="13.125" style="347" hidden="1" customWidth="1"/>
    <col min="7" max="7" width="10.625" style="358" customWidth="1"/>
    <col min="8" max="8" width="8.625" style="357" customWidth="1"/>
    <col min="9" max="9" width="21.625" style="356" customWidth="1"/>
    <col min="10" max="10" width="13.5" style="52" customWidth="1"/>
    <col min="11" max="11" width="3.125" style="51" customWidth="1"/>
    <col min="12" max="12" width="3.125" style="355" customWidth="1"/>
    <col min="13" max="13" width="5.375" style="355" bestFit="1" customWidth="1"/>
    <col min="14" max="15" width="3.125" style="355" customWidth="1"/>
    <col min="16" max="16" width="15.375" style="52" customWidth="1"/>
    <col min="17" max="17" width="3.625" style="51" customWidth="1"/>
    <col min="18" max="18" width="21.875" style="354" customWidth="1"/>
    <col min="19" max="19" width="14.25" style="3" bestFit="1" customWidth="1"/>
    <col min="20" max="31" width="12.5" style="2" hidden="1" customWidth="1"/>
    <col min="32" max="32" width="13.625" style="3" bestFit="1" customWidth="1"/>
    <col min="33" max="33" width="13.125" style="353" customWidth="1"/>
    <col min="34" max="34" width="12.625" style="353" customWidth="1"/>
    <col min="35" max="35" width="12.625" style="2" customWidth="1"/>
    <col min="36" max="16384" width="9" style="2"/>
  </cols>
  <sheetData>
    <row r="1" spans="1:34" ht="20.25">
      <c r="A1" s="805" t="s">
        <v>651</v>
      </c>
      <c r="B1" s="805"/>
    </row>
    <row r="2" spans="1:34" ht="12.75" customHeight="1" thickBot="1">
      <c r="A2" s="804"/>
      <c r="B2" s="804"/>
      <c r="C2" s="6"/>
      <c r="D2" s="803"/>
      <c r="E2" s="800"/>
      <c r="F2" s="800"/>
      <c r="G2" s="802"/>
      <c r="H2" s="801"/>
      <c r="I2" s="6" t="s">
        <v>56</v>
      </c>
      <c r="J2" s="800"/>
      <c r="K2" s="6"/>
      <c r="L2" s="6"/>
      <c r="M2" s="6"/>
      <c r="N2" s="6"/>
      <c r="O2" s="10" t="s">
        <v>650</v>
      </c>
      <c r="P2" s="10"/>
      <c r="Q2" s="10"/>
    </row>
    <row r="3" spans="1:34" ht="17.25" customHeight="1">
      <c r="A3" s="11" t="s">
        <v>4</v>
      </c>
      <c r="B3" s="18" t="s">
        <v>5</v>
      </c>
      <c r="C3" s="797" t="s">
        <v>6</v>
      </c>
      <c r="D3" s="14" t="s">
        <v>7</v>
      </c>
      <c r="E3" s="14" t="s">
        <v>8</v>
      </c>
      <c r="F3" s="799" t="s">
        <v>9</v>
      </c>
      <c r="G3" s="798" t="s">
        <v>10</v>
      </c>
      <c r="H3" s="798"/>
      <c r="I3" s="797" t="s">
        <v>649</v>
      </c>
      <c r="J3" s="797"/>
      <c r="K3" s="797"/>
      <c r="L3" s="797"/>
      <c r="M3" s="797"/>
      <c r="N3" s="797"/>
      <c r="O3" s="797"/>
      <c r="P3" s="797"/>
      <c r="Q3" s="797"/>
      <c r="R3" s="796" t="s">
        <v>648</v>
      </c>
    </row>
    <row r="4" spans="1:34" ht="20.25" customHeight="1" thickBot="1">
      <c r="A4" s="19"/>
      <c r="B4" s="27"/>
      <c r="C4" s="792"/>
      <c r="D4" s="22"/>
      <c r="E4" s="22"/>
      <c r="F4" s="795"/>
      <c r="G4" s="794" t="s">
        <v>12</v>
      </c>
      <c r="H4" s="793" t="s">
        <v>647</v>
      </c>
      <c r="I4" s="792"/>
      <c r="J4" s="792"/>
      <c r="K4" s="792"/>
      <c r="L4" s="792"/>
      <c r="M4" s="792"/>
      <c r="N4" s="792"/>
      <c r="O4" s="792"/>
      <c r="P4" s="792"/>
      <c r="Q4" s="792"/>
      <c r="R4" s="791"/>
    </row>
    <row r="5" spans="1:34" ht="24.95" customHeight="1" thickBot="1">
      <c r="A5" s="28" t="s">
        <v>646</v>
      </c>
      <c r="B5" s="29"/>
      <c r="C5" s="30"/>
      <c r="D5" s="31">
        <f>SUM(D6,D78,D86,D281,D276,D382,D271)</f>
        <v>9112284.9699799996</v>
      </c>
      <c r="E5" s="31">
        <f>SUM(E6,E78,E86,E281,E276,E382,E271)</f>
        <v>8970923.5216859989</v>
      </c>
      <c r="F5" s="790" t="e">
        <f>SUM(F6,F78,F86,F281,F276,F382)</f>
        <v>#REF!</v>
      </c>
      <c r="G5" s="789">
        <f>+E5-D5</f>
        <v>-141361.4482940007</v>
      </c>
      <c r="H5" s="788">
        <f>+G5/D5*100</f>
        <v>-1.5513282207449552</v>
      </c>
      <c r="I5" s="787"/>
      <c r="J5" s="35"/>
      <c r="K5" s="36"/>
      <c r="L5" s="36"/>
      <c r="M5" s="35"/>
      <c r="N5" s="35"/>
      <c r="O5" s="786"/>
      <c r="P5" s="785">
        <f>SUM(P6,P78,P86,P281,P276,P382,P271)</f>
        <v>8970923521.6860008</v>
      </c>
      <c r="Q5" s="784" t="s">
        <v>15</v>
      </c>
      <c r="R5" s="579"/>
    </row>
    <row r="6" spans="1:34" ht="20.100000000000001" customHeight="1" thickTop="1" thickBot="1">
      <c r="A6" s="783" t="s">
        <v>582</v>
      </c>
      <c r="B6" s="782" t="s">
        <v>17</v>
      </c>
      <c r="C6" s="781"/>
      <c r="D6" s="780">
        <f>SUM(D7,D36,D49)</f>
        <v>1285108</v>
      </c>
      <c r="E6" s="779">
        <f>SUM(E7,E36,E49)</f>
        <v>1376904.3397349999</v>
      </c>
      <c r="F6" s="778">
        <f>SUM(F7,F36,F49)</f>
        <v>869305</v>
      </c>
      <c r="G6" s="777">
        <f>+E6-D6</f>
        <v>91796.339734999929</v>
      </c>
      <c r="H6" s="776">
        <f>+G6/D6*100</f>
        <v>7.14308367351226</v>
      </c>
      <c r="I6" s="775"/>
      <c r="J6" s="774"/>
      <c r="K6" s="773"/>
      <c r="L6" s="772"/>
      <c r="M6" s="772"/>
      <c r="N6" s="772"/>
      <c r="O6" s="772"/>
      <c r="P6" s="771">
        <f>SUM(P7,P36,P49)</f>
        <v>1376904339.7350001</v>
      </c>
      <c r="Q6" s="770" t="s">
        <v>15</v>
      </c>
      <c r="R6" s="579"/>
    </row>
    <row r="7" spans="1:34" ht="20.100000000000001" customHeight="1" thickTop="1" thickBot="1">
      <c r="A7" s="424"/>
      <c r="B7" s="769" t="s">
        <v>645</v>
      </c>
      <c r="C7" s="748" t="s">
        <v>20</v>
      </c>
      <c r="D7" s="747">
        <f>SUM(D8:D34)</f>
        <v>961728</v>
      </c>
      <c r="E7" s="746">
        <f>SUM(E8:E34)</f>
        <v>1054403.8397349999</v>
      </c>
      <c r="F7" s="745">
        <f>SUM(F8:F34)-1</f>
        <v>582084</v>
      </c>
      <c r="G7" s="744">
        <f>+E7-D7</f>
        <v>92675.839734999929</v>
      </c>
      <c r="H7" s="743">
        <f>+G7/D7*100</f>
        <v>9.6363878076753444</v>
      </c>
      <c r="I7" s="768"/>
      <c r="J7" s="187"/>
      <c r="K7" s="130"/>
      <c r="L7" s="85"/>
      <c r="M7" s="85"/>
      <c r="N7" s="85"/>
      <c r="O7" s="85"/>
      <c r="P7" s="187">
        <f>SUM(P8,P13,P21,P23,P29)</f>
        <v>1054403839.735</v>
      </c>
      <c r="Q7" s="182" t="s">
        <v>15</v>
      </c>
      <c r="R7" s="579"/>
      <c r="T7" s="767"/>
      <c r="U7" s="3"/>
      <c r="V7" s="3"/>
      <c r="W7" s="3"/>
      <c r="X7" s="3"/>
      <c r="Y7" s="3"/>
      <c r="Z7" s="3"/>
      <c r="AA7" s="3"/>
      <c r="AB7" s="3"/>
      <c r="AC7" s="3"/>
      <c r="AD7" s="3"/>
      <c r="AE7" s="3"/>
    </row>
    <row r="8" spans="1:34" ht="15.95" customHeight="1" thickTop="1" thickBot="1">
      <c r="A8" s="424"/>
      <c r="B8" s="76"/>
      <c r="C8" s="627" t="s">
        <v>644</v>
      </c>
      <c r="D8" s="766">
        <v>664034</v>
      </c>
      <c r="E8" s="428">
        <f>P8/1000</f>
        <v>749703.89989500004</v>
      </c>
      <c r="F8" s="529">
        <v>351377</v>
      </c>
      <c r="G8" s="428">
        <f>E8-D8</f>
        <v>85669.899895000039</v>
      </c>
      <c r="H8" s="455">
        <f>+G8/D8*100</f>
        <v>12.901432742148753</v>
      </c>
      <c r="I8" s="72"/>
      <c r="J8" s="73"/>
      <c r="K8" s="246"/>
      <c r="L8" s="74"/>
      <c r="M8" s="74" t="s">
        <v>23</v>
      </c>
      <c r="N8" s="74"/>
      <c r="O8" s="74"/>
      <c r="P8" s="73">
        <f>SUM(P9:P12)</f>
        <v>749703899.89499998</v>
      </c>
      <c r="Q8" s="63" t="s">
        <v>15</v>
      </c>
      <c r="R8" s="579"/>
      <c r="T8" s="3"/>
      <c r="U8" s="765"/>
      <c r="V8" s="3"/>
      <c r="W8" s="3"/>
      <c r="X8" s="3"/>
      <c r="Y8" s="3"/>
      <c r="Z8" s="3"/>
      <c r="AA8" s="3"/>
      <c r="AB8" s="3"/>
      <c r="AC8" s="3"/>
      <c r="AD8" s="3"/>
      <c r="AE8" s="3"/>
    </row>
    <row r="9" spans="1:34" ht="15.95" customHeight="1">
      <c r="A9" s="424"/>
      <c r="B9" s="76"/>
      <c r="C9" s="623"/>
      <c r="D9" s="763"/>
      <c r="E9" s="418"/>
      <c r="F9" s="526"/>
      <c r="G9" s="418"/>
      <c r="H9" s="450"/>
      <c r="I9" s="83" t="s">
        <v>643</v>
      </c>
      <c r="J9" s="187">
        <v>35913166.659999996</v>
      </c>
      <c r="K9" s="130" t="s">
        <v>15</v>
      </c>
      <c r="L9" s="86" t="s">
        <v>36</v>
      </c>
      <c r="M9" s="85">
        <v>12</v>
      </c>
      <c r="N9" s="85" t="s">
        <v>26</v>
      </c>
      <c r="O9" s="104" t="s">
        <v>27</v>
      </c>
      <c r="P9" s="764">
        <f>J9*M9</f>
        <v>430957999.91999996</v>
      </c>
      <c r="Q9" s="88" t="s">
        <v>15</v>
      </c>
      <c r="R9" s="579"/>
      <c r="T9" s="3"/>
      <c r="U9" s="760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4" ht="15.95" customHeight="1">
      <c r="A10" s="424"/>
      <c r="B10" s="76"/>
      <c r="C10" s="623"/>
      <c r="D10" s="763"/>
      <c r="E10" s="418"/>
      <c r="F10" s="526"/>
      <c r="G10" s="418"/>
      <c r="H10" s="450"/>
      <c r="I10" s="83" t="s">
        <v>642</v>
      </c>
      <c r="J10" s="187">
        <v>35921555.549999997</v>
      </c>
      <c r="K10" s="130" t="s">
        <v>15</v>
      </c>
      <c r="L10" s="86" t="s">
        <v>25</v>
      </c>
      <c r="M10" s="85">
        <v>4.5</v>
      </c>
      <c r="N10" s="85" t="s">
        <v>33</v>
      </c>
      <c r="O10" s="104" t="s">
        <v>27</v>
      </c>
      <c r="P10" s="187">
        <f>J10*M10</f>
        <v>161646999.97499999</v>
      </c>
      <c r="Q10" s="88" t="s">
        <v>15</v>
      </c>
      <c r="R10" s="579"/>
      <c r="T10" s="3"/>
      <c r="U10" s="760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4" ht="15.95" customHeight="1">
      <c r="A11" s="424"/>
      <c r="B11" s="76"/>
      <c r="C11" s="623"/>
      <c r="D11" s="763"/>
      <c r="E11" s="418"/>
      <c r="F11" s="608"/>
      <c r="G11" s="418"/>
      <c r="H11" s="450"/>
      <c r="I11" s="83" t="s">
        <v>641</v>
      </c>
      <c r="J11" s="187">
        <v>35714450</v>
      </c>
      <c r="K11" s="130" t="s">
        <v>61</v>
      </c>
      <c r="L11" s="86" t="s">
        <v>36</v>
      </c>
      <c r="M11" s="85">
        <v>2</v>
      </c>
      <c r="N11" s="85" t="s">
        <v>33</v>
      </c>
      <c r="O11" s="104" t="s">
        <v>60</v>
      </c>
      <c r="P11" s="187">
        <f>J11*M11</f>
        <v>71428900</v>
      </c>
      <c r="Q11" s="88" t="s">
        <v>61</v>
      </c>
      <c r="R11" s="579"/>
      <c r="T11" s="3"/>
      <c r="U11" s="760"/>
      <c r="V11" s="3"/>
      <c r="W11" s="3"/>
      <c r="X11" s="3"/>
      <c r="Y11" s="3"/>
      <c r="Z11" s="3"/>
      <c r="AA11" s="3"/>
      <c r="AB11" s="3"/>
      <c r="AC11" s="3"/>
      <c r="AD11" s="3"/>
      <c r="AE11" s="3"/>
    </row>
    <row r="12" spans="1:34" ht="15.95" customHeight="1">
      <c r="A12" s="424"/>
      <c r="B12" s="76"/>
      <c r="C12" s="661"/>
      <c r="D12" s="762"/>
      <c r="E12" s="443"/>
      <c r="F12" s="526"/>
      <c r="G12" s="443"/>
      <c r="H12" s="442"/>
      <c r="I12" s="761" t="s">
        <v>640</v>
      </c>
      <c r="J12" s="107">
        <v>8567000</v>
      </c>
      <c r="K12" s="474" t="s">
        <v>61</v>
      </c>
      <c r="L12" s="109" t="s">
        <v>36</v>
      </c>
      <c r="M12" s="108">
        <v>10</v>
      </c>
      <c r="N12" s="108" t="s">
        <v>26</v>
      </c>
      <c r="O12" s="110" t="s">
        <v>60</v>
      </c>
      <c r="P12" s="107">
        <f>J12*M12</f>
        <v>85670000</v>
      </c>
      <c r="Q12" s="112" t="s">
        <v>61</v>
      </c>
      <c r="R12" s="579"/>
      <c r="T12" s="3"/>
      <c r="U12" s="760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4" s="51" customFormat="1" ht="15.95" customHeight="1">
      <c r="A13" s="64"/>
      <c r="B13" s="76"/>
      <c r="C13" s="627" t="s">
        <v>639</v>
      </c>
      <c r="D13" s="430">
        <v>121896</v>
      </c>
      <c r="E13" s="67">
        <f>+P13/1000</f>
        <v>121895.79984000001</v>
      </c>
      <c r="F13" s="524">
        <v>102644</v>
      </c>
      <c r="G13" s="428">
        <f>+E13-D13</f>
        <v>-0.20015999999304768</v>
      </c>
      <c r="H13" s="427">
        <f>+G13/D13*100</f>
        <v>-1.6420555226836622E-4</v>
      </c>
      <c r="I13" s="72"/>
      <c r="J13" s="73"/>
      <c r="K13" s="246"/>
      <c r="L13" s="74"/>
      <c r="M13" s="75" t="s">
        <v>23</v>
      </c>
      <c r="N13" s="75"/>
      <c r="O13" s="75"/>
      <c r="P13" s="73">
        <f>SUM(P14:P20)</f>
        <v>121895799.84</v>
      </c>
      <c r="Q13" s="63" t="s">
        <v>15</v>
      </c>
      <c r="R13" s="726"/>
      <c r="S13" s="52"/>
      <c r="AF13" s="3"/>
      <c r="AG13" s="353"/>
      <c r="AH13" s="353"/>
    </row>
    <row r="14" spans="1:34" s="51" customFormat="1" ht="15.95" customHeight="1">
      <c r="A14" s="64"/>
      <c r="B14" s="76"/>
      <c r="C14" s="623"/>
      <c r="D14" s="420"/>
      <c r="E14" s="78"/>
      <c r="F14" s="522"/>
      <c r="G14" s="418"/>
      <c r="H14" s="417"/>
      <c r="I14" s="83" t="s">
        <v>638</v>
      </c>
      <c r="J14" s="187">
        <v>3591316.66</v>
      </c>
      <c r="K14" s="130" t="s">
        <v>15</v>
      </c>
      <c r="L14" s="86" t="s">
        <v>36</v>
      </c>
      <c r="M14" s="85">
        <v>12</v>
      </c>
      <c r="N14" s="85" t="s">
        <v>26</v>
      </c>
      <c r="O14" s="104" t="s">
        <v>27</v>
      </c>
      <c r="P14" s="187">
        <f>(J14*M14)</f>
        <v>43095799.920000002</v>
      </c>
      <c r="Q14" s="88" t="s">
        <v>15</v>
      </c>
      <c r="R14" s="726"/>
      <c r="S14" s="52"/>
      <c r="AF14" s="3"/>
      <c r="AG14" s="353"/>
      <c r="AH14" s="353"/>
    </row>
    <row r="15" spans="1:34" s="51" customFormat="1" ht="15.95" customHeight="1">
      <c r="A15" s="64"/>
      <c r="B15" s="76"/>
      <c r="C15" s="623"/>
      <c r="D15" s="420"/>
      <c r="E15" s="78"/>
      <c r="F15" s="522"/>
      <c r="G15" s="418"/>
      <c r="H15" s="417"/>
      <c r="I15" s="83" t="s">
        <v>637</v>
      </c>
      <c r="J15" s="187">
        <v>910000</v>
      </c>
      <c r="K15" s="130" t="s">
        <v>15</v>
      </c>
      <c r="L15" s="86" t="s">
        <v>36</v>
      </c>
      <c r="M15" s="85">
        <v>12</v>
      </c>
      <c r="N15" s="85" t="s">
        <v>26</v>
      </c>
      <c r="O15" s="104" t="s">
        <v>27</v>
      </c>
      <c r="P15" s="187">
        <f>(J15*M15)</f>
        <v>10920000</v>
      </c>
      <c r="Q15" s="88" t="s">
        <v>15</v>
      </c>
      <c r="R15" s="726"/>
      <c r="S15" s="52"/>
      <c r="AF15" s="3"/>
      <c r="AG15" s="353"/>
      <c r="AH15" s="353"/>
    </row>
    <row r="16" spans="1:34" s="51" customFormat="1" ht="15.95" customHeight="1">
      <c r="A16" s="64"/>
      <c r="B16" s="76"/>
      <c r="C16" s="623"/>
      <c r="D16" s="420"/>
      <c r="E16" s="78"/>
      <c r="F16" s="522"/>
      <c r="G16" s="418"/>
      <c r="H16" s="417"/>
      <c r="I16" s="83" t="s">
        <v>636</v>
      </c>
      <c r="J16" s="187">
        <v>1840000</v>
      </c>
      <c r="K16" s="130" t="s">
        <v>15</v>
      </c>
      <c r="L16" s="86" t="s">
        <v>36</v>
      </c>
      <c r="M16" s="85">
        <v>12</v>
      </c>
      <c r="N16" s="85" t="s">
        <v>26</v>
      </c>
      <c r="O16" s="104" t="s">
        <v>27</v>
      </c>
      <c r="P16" s="187">
        <f>(J16*M16)</f>
        <v>22080000</v>
      </c>
      <c r="Q16" s="88" t="s">
        <v>15</v>
      </c>
      <c r="R16" s="726"/>
      <c r="S16" s="52"/>
      <c r="AF16" s="3"/>
      <c r="AG16" s="353"/>
      <c r="AH16" s="353"/>
    </row>
    <row r="17" spans="1:34" s="51" customFormat="1" ht="15.95" customHeight="1">
      <c r="A17" s="64"/>
      <c r="B17" s="76"/>
      <c r="C17" s="623"/>
      <c r="D17" s="420"/>
      <c r="E17" s="78"/>
      <c r="F17" s="522"/>
      <c r="G17" s="418"/>
      <c r="H17" s="417"/>
      <c r="I17" s="83" t="s">
        <v>635</v>
      </c>
      <c r="J17" s="187">
        <v>1366666.66</v>
      </c>
      <c r="K17" s="130" t="s">
        <v>15</v>
      </c>
      <c r="L17" s="86" t="s">
        <v>36</v>
      </c>
      <c r="M17" s="85">
        <v>12</v>
      </c>
      <c r="N17" s="85" t="s">
        <v>26</v>
      </c>
      <c r="O17" s="104" t="s">
        <v>27</v>
      </c>
      <c r="P17" s="187">
        <f>(J17*M17)</f>
        <v>16399999.919999998</v>
      </c>
      <c r="Q17" s="88" t="s">
        <v>15</v>
      </c>
      <c r="R17" s="726"/>
      <c r="S17" s="52"/>
      <c r="AF17" s="3"/>
      <c r="AG17" s="353"/>
      <c r="AH17" s="353"/>
    </row>
    <row r="18" spans="1:34" s="51" customFormat="1" ht="15.95" customHeight="1">
      <c r="A18" s="64"/>
      <c r="B18" s="76"/>
      <c r="C18" s="623"/>
      <c r="D18" s="420"/>
      <c r="E18" s="78"/>
      <c r="F18" s="522"/>
      <c r="G18" s="418"/>
      <c r="H18" s="417"/>
      <c r="I18" s="83" t="s">
        <v>634</v>
      </c>
      <c r="J18" s="187">
        <v>1700000</v>
      </c>
      <c r="K18" s="130" t="s">
        <v>15</v>
      </c>
      <c r="L18" s="86" t="s">
        <v>36</v>
      </c>
      <c r="M18" s="85">
        <v>12</v>
      </c>
      <c r="N18" s="85" t="s">
        <v>26</v>
      </c>
      <c r="O18" s="104" t="s">
        <v>27</v>
      </c>
      <c r="P18" s="187">
        <f>(J18*M18)</f>
        <v>20400000</v>
      </c>
      <c r="Q18" s="88" t="s">
        <v>15</v>
      </c>
      <c r="R18" s="726"/>
      <c r="S18" s="52"/>
      <c r="AF18" s="3"/>
      <c r="AG18" s="353"/>
      <c r="AH18" s="353"/>
    </row>
    <row r="19" spans="1:34" s="51" customFormat="1" ht="15.95" customHeight="1">
      <c r="A19" s="64"/>
      <c r="B19" s="76"/>
      <c r="C19" s="623"/>
      <c r="D19" s="420"/>
      <c r="E19" s="78"/>
      <c r="F19" s="522"/>
      <c r="G19" s="418"/>
      <c r="H19" s="417"/>
      <c r="I19" s="83" t="s">
        <v>633</v>
      </c>
      <c r="J19" s="187">
        <v>150000</v>
      </c>
      <c r="K19" s="130" t="s">
        <v>15</v>
      </c>
      <c r="L19" s="86" t="s">
        <v>36</v>
      </c>
      <c r="M19" s="85">
        <v>12</v>
      </c>
      <c r="N19" s="85" t="s">
        <v>26</v>
      </c>
      <c r="O19" s="104" t="s">
        <v>27</v>
      </c>
      <c r="P19" s="187">
        <f>(J19*M19)</f>
        <v>1800000</v>
      </c>
      <c r="Q19" s="88" t="s">
        <v>15</v>
      </c>
      <c r="R19" s="726"/>
      <c r="S19" s="52"/>
      <c r="AF19" s="3"/>
      <c r="AG19" s="353"/>
      <c r="AH19" s="353"/>
    </row>
    <row r="20" spans="1:34" s="51" customFormat="1" ht="15.95" customHeight="1">
      <c r="A20" s="64"/>
      <c r="B20" s="76"/>
      <c r="C20" s="623"/>
      <c r="D20" s="420"/>
      <c r="E20" s="78"/>
      <c r="F20" s="526"/>
      <c r="G20" s="418"/>
      <c r="H20" s="417"/>
      <c r="I20" s="472" t="s">
        <v>632</v>
      </c>
      <c r="J20" s="187">
        <v>3600000</v>
      </c>
      <c r="K20" s="130" t="s">
        <v>15</v>
      </c>
      <c r="L20" s="86" t="s">
        <v>36</v>
      </c>
      <c r="M20" s="85">
        <v>2</v>
      </c>
      <c r="N20" s="85" t="s">
        <v>33</v>
      </c>
      <c r="O20" s="104" t="s">
        <v>27</v>
      </c>
      <c r="P20" s="187">
        <f>(J20*M20)</f>
        <v>7200000</v>
      </c>
      <c r="Q20" s="88" t="s">
        <v>15</v>
      </c>
      <c r="R20" s="726"/>
      <c r="S20" s="52"/>
      <c r="AF20" s="3"/>
      <c r="AG20" s="353"/>
      <c r="AH20" s="353"/>
    </row>
    <row r="21" spans="1:34" s="51" customFormat="1" ht="15.95" customHeight="1">
      <c r="A21" s="64"/>
      <c r="B21" s="76"/>
      <c r="C21" s="627" t="s">
        <v>631</v>
      </c>
      <c r="D21" s="430">
        <v>66394</v>
      </c>
      <c r="E21" s="67">
        <f>(+P21/1000)</f>
        <v>66394.14</v>
      </c>
      <c r="F21" s="524">
        <v>48032</v>
      </c>
      <c r="G21" s="428">
        <f>E21-D21</f>
        <v>0.13999999999941792</v>
      </c>
      <c r="H21" s="427">
        <f>+G21/D21*100</f>
        <v>2.1086242732689387E-4</v>
      </c>
      <c r="I21" s="426"/>
      <c r="J21" s="73"/>
      <c r="K21" s="246"/>
      <c r="L21" s="246"/>
      <c r="M21" s="75" t="s">
        <v>23</v>
      </c>
      <c r="N21" s="75"/>
      <c r="O21" s="75"/>
      <c r="P21" s="73">
        <f>SUM(P22:P22)</f>
        <v>66394140</v>
      </c>
      <c r="Q21" s="63" t="s">
        <v>15</v>
      </c>
      <c r="R21" s="726"/>
      <c r="S21" s="52"/>
      <c r="AF21" s="3"/>
      <c r="AG21" s="353"/>
      <c r="AH21" s="353"/>
    </row>
    <row r="22" spans="1:34" s="51" customFormat="1" ht="15.95" customHeight="1">
      <c r="A22" s="64"/>
      <c r="B22" s="76"/>
      <c r="C22" s="661"/>
      <c r="D22" s="527"/>
      <c r="E22" s="91"/>
      <c r="F22" s="543"/>
      <c r="G22" s="443">
        <f>+E22-D22</f>
        <v>0</v>
      </c>
      <c r="H22" s="525" t="e">
        <f>+G22/D22*100</f>
        <v>#DIV/0!</v>
      </c>
      <c r="I22" s="83" t="s">
        <v>631</v>
      </c>
      <c r="J22" s="187">
        <f>SUM(P8,P13,P33)-P12</f>
        <v>796729699.73500001</v>
      </c>
      <c r="K22" s="759" t="s">
        <v>15</v>
      </c>
      <c r="L22" s="85" t="s">
        <v>630</v>
      </c>
      <c r="M22" s="85">
        <v>12</v>
      </c>
      <c r="N22" s="85"/>
      <c r="O22" s="104" t="s">
        <v>27</v>
      </c>
      <c r="P22" s="483">
        <f>ROUND(J22/12,-1)</f>
        <v>66394140</v>
      </c>
      <c r="Q22" s="88" t="s">
        <v>15</v>
      </c>
      <c r="R22" s="726"/>
      <c r="S22" s="52"/>
      <c r="AF22" s="3"/>
      <c r="AG22" s="353"/>
      <c r="AH22" s="353"/>
    </row>
    <row r="23" spans="1:34" s="51" customFormat="1" ht="15.95" customHeight="1">
      <c r="A23" s="64"/>
      <c r="B23" s="76"/>
      <c r="C23" s="755" t="s">
        <v>629</v>
      </c>
      <c r="D23" s="754">
        <v>84804</v>
      </c>
      <c r="E23" s="753">
        <f>+P23/1000</f>
        <v>91810</v>
      </c>
      <c r="F23" s="659">
        <v>55737</v>
      </c>
      <c r="G23" s="752">
        <f>+E23-D23</f>
        <v>7006</v>
      </c>
      <c r="H23" s="751">
        <f>+G23/D23*100</f>
        <v>8.2614027640205645</v>
      </c>
      <c r="I23" s="426"/>
      <c r="J23" s="73"/>
      <c r="K23" s="246"/>
      <c r="L23" s="74"/>
      <c r="M23" s="75" t="s">
        <v>23</v>
      </c>
      <c r="N23" s="75"/>
      <c r="O23" s="75"/>
      <c r="P23" s="73">
        <f>SUM(P24:P28)</f>
        <v>91810000</v>
      </c>
      <c r="Q23" s="63" t="s">
        <v>15</v>
      </c>
      <c r="R23" s="726"/>
      <c r="S23" s="52"/>
      <c r="AF23" s="3"/>
      <c r="AG23" s="353"/>
      <c r="AH23" s="353"/>
    </row>
    <row r="24" spans="1:34" s="51" customFormat="1" ht="15.95" customHeight="1">
      <c r="A24" s="64"/>
      <c r="B24" s="76"/>
      <c r="C24" s="755"/>
      <c r="D24" s="754"/>
      <c r="E24" s="753"/>
      <c r="F24" s="659"/>
      <c r="G24" s="752">
        <f>+E24-D24</f>
        <v>0</v>
      </c>
      <c r="H24" s="751" t="e">
        <f>+G24/D24*100</f>
        <v>#DIV/0!</v>
      </c>
      <c r="I24" s="475" t="s">
        <v>628</v>
      </c>
      <c r="J24" s="107">
        <f>SUM(P8,P13,P33)-P18+22200000</f>
        <v>884199699.73500001</v>
      </c>
      <c r="K24" s="474" t="s">
        <v>15</v>
      </c>
      <c r="L24" s="109" t="s">
        <v>36</v>
      </c>
      <c r="M24" s="758">
        <v>4.4999999999999998E-2</v>
      </c>
      <c r="N24" s="758"/>
      <c r="O24" s="110" t="s">
        <v>27</v>
      </c>
      <c r="P24" s="107">
        <f>ROUNDUP(SUM(J24*M24),-3)</f>
        <v>39789000</v>
      </c>
      <c r="Q24" s="112" t="s">
        <v>15</v>
      </c>
      <c r="R24" s="726"/>
      <c r="S24" s="52" t="s">
        <v>627</v>
      </c>
      <c r="AF24" s="52"/>
      <c r="AG24" s="353"/>
      <c r="AH24" s="353"/>
    </row>
    <row r="25" spans="1:34" s="51" customFormat="1" ht="15.95" customHeight="1">
      <c r="A25" s="64"/>
      <c r="B25" s="76"/>
      <c r="C25" s="755"/>
      <c r="D25" s="754"/>
      <c r="E25" s="753"/>
      <c r="F25" s="659"/>
      <c r="G25" s="752">
        <f>+E25-D25</f>
        <v>0</v>
      </c>
      <c r="H25" s="751" t="e">
        <f>+G25/D25*100</f>
        <v>#DIV/0!</v>
      </c>
      <c r="I25" s="475" t="s">
        <v>626</v>
      </c>
      <c r="J25" s="107">
        <f>+J24</f>
        <v>884199699.73500001</v>
      </c>
      <c r="K25" s="474" t="s">
        <v>15</v>
      </c>
      <c r="L25" s="109" t="s">
        <v>36</v>
      </c>
      <c r="M25" s="757">
        <v>3.3349999999999998E-2</v>
      </c>
      <c r="N25" s="757"/>
      <c r="O25" s="108" t="s">
        <v>27</v>
      </c>
      <c r="P25" s="107">
        <f>ROUNDUP(SUM(J25*M25),-3)</f>
        <v>29489000</v>
      </c>
      <c r="Q25" s="112" t="s">
        <v>15</v>
      </c>
      <c r="R25" s="726"/>
      <c r="S25" s="52"/>
      <c r="AF25" s="52"/>
      <c r="AG25" s="353"/>
      <c r="AH25" s="353"/>
    </row>
    <row r="26" spans="1:34" s="51" customFormat="1" ht="15.95" customHeight="1">
      <c r="A26" s="64"/>
      <c r="B26" s="76"/>
      <c r="C26" s="755"/>
      <c r="D26" s="754"/>
      <c r="E26" s="753"/>
      <c r="F26" s="659"/>
      <c r="G26" s="752">
        <f>+E26-D26</f>
        <v>0</v>
      </c>
      <c r="H26" s="751" t="e">
        <f>+G26/D26*100</f>
        <v>#DIV/0!</v>
      </c>
      <c r="I26" s="475" t="s">
        <v>625</v>
      </c>
      <c r="J26" s="107">
        <f>+P25</f>
        <v>29489000</v>
      </c>
      <c r="K26" s="474" t="s">
        <v>15</v>
      </c>
      <c r="L26" s="109" t="s">
        <v>36</v>
      </c>
      <c r="M26" s="757">
        <v>0.10249999999999999</v>
      </c>
      <c r="N26" s="757"/>
      <c r="O26" s="108" t="s">
        <v>27</v>
      </c>
      <c r="P26" s="107">
        <f>ROUNDUP(SUM(J26*M26),-3)</f>
        <v>3023000</v>
      </c>
      <c r="Q26" s="112" t="s">
        <v>15</v>
      </c>
      <c r="R26" s="726"/>
      <c r="S26" s="52"/>
      <c r="AF26" s="52"/>
      <c r="AG26" s="353"/>
      <c r="AH26" s="353"/>
    </row>
    <row r="27" spans="1:34" s="51" customFormat="1" ht="15.95" customHeight="1">
      <c r="A27" s="64"/>
      <c r="B27" s="76"/>
      <c r="C27" s="755"/>
      <c r="D27" s="754"/>
      <c r="E27" s="753"/>
      <c r="F27" s="659"/>
      <c r="G27" s="752">
        <f>+E27-D27</f>
        <v>0</v>
      </c>
      <c r="H27" s="751" t="e">
        <f>+G27/D27*100</f>
        <v>#DIV/0!</v>
      </c>
      <c r="I27" s="472" t="s">
        <v>624</v>
      </c>
      <c r="J27" s="187">
        <f>SUM(P8,P13,P33)-P12-P18+22200000</f>
        <v>798529699.73500001</v>
      </c>
      <c r="K27" s="130" t="s">
        <v>15</v>
      </c>
      <c r="L27" s="86" t="s">
        <v>36</v>
      </c>
      <c r="M27" s="756">
        <v>1.6500000000000001E-2</v>
      </c>
      <c r="N27" s="756"/>
      <c r="O27" s="85" t="s">
        <v>27</v>
      </c>
      <c r="P27" s="187">
        <f>ROUNDUP(SUM(J27*M27),-3)</f>
        <v>13176000</v>
      </c>
      <c r="Q27" s="88" t="s">
        <v>15</v>
      </c>
      <c r="R27" s="726"/>
      <c r="S27" s="52"/>
      <c r="AF27" s="52"/>
      <c r="AG27" s="353"/>
      <c r="AH27" s="353"/>
    </row>
    <row r="28" spans="1:34" s="51" customFormat="1" ht="15.95" customHeight="1">
      <c r="A28" s="64"/>
      <c r="B28" s="76"/>
      <c r="C28" s="755"/>
      <c r="D28" s="754"/>
      <c r="E28" s="753"/>
      <c r="F28" s="659"/>
      <c r="G28" s="752">
        <f>+E28-D28</f>
        <v>0</v>
      </c>
      <c r="H28" s="751" t="e">
        <f>+G28/D28*100</f>
        <v>#DIV/0!</v>
      </c>
      <c r="I28" s="466" t="s">
        <v>623</v>
      </c>
      <c r="J28" s="95">
        <f>J27</f>
        <v>798529699.73500001</v>
      </c>
      <c r="K28" s="395" t="s">
        <v>15</v>
      </c>
      <c r="L28" s="257" t="s">
        <v>36</v>
      </c>
      <c r="M28" s="750">
        <v>7.9299999999999995E-3</v>
      </c>
      <c r="N28" s="750"/>
      <c r="O28" s="256" t="s">
        <v>27</v>
      </c>
      <c r="P28" s="95">
        <f>ROUNDUP(SUM(J28*M28),-3)</f>
        <v>6333000</v>
      </c>
      <c r="Q28" s="259" t="s">
        <v>15</v>
      </c>
      <c r="R28" s="726"/>
      <c r="S28" s="52"/>
      <c r="AF28" s="52"/>
      <c r="AG28" s="353"/>
      <c r="AH28" s="353"/>
    </row>
    <row r="29" spans="1:34" s="51" customFormat="1" ht="15.95" customHeight="1">
      <c r="A29" s="64" t="s">
        <v>56</v>
      </c>
      <c r="B29" s="76"/>
      <c r="C29" s="627" t="s">
        <v>622</v>
      </c>
      <c r="D29" s="430">
        <v>24600</v>
      </c>
      <c r="E29" s="67">
        <f>+P29/1000</f>
        <v>24600</v>
      </c>
      <c r="F29" s="659">
        <v>24295</v>
      </c>
      <c r="G29" s="428">
        <f>+E29-D29</f>
        <v>0</v>
      </c>
      <c r="H29" s="427">
        <f>+G29/D29*100</f>
        <v>0</v>
      </c>
      <c r="I29" s="426"/>
      <c r="J29" s="73"/>
      <c r="K29" s="246"/>
      <c r="L29" s="74"/>
      <c r="M29" s="74" t="s">
        <v>23</v>
      </c>
      <c r="N29" s="74"/>
      <c r="O29" s="74"/>
      <c r="P29" s="73">
        <f>SUM(P30:P35)</f>
        <v>24600000</v>
      </c>
      <c r="Q29" s="63" t="s">
        <v>15</v>
      </c>
      <c r="R29" s="726"/>
      <c r="S29" s="52"/>
      <c r="AF29" s="52"/>
      <c r="AG29" s="353"/>
      <c r="AH29" s="353"/>
    </row>
    <row r="30" spans="1:34" s="51" customFormat="1" ht="15.95" customHeight="1">
      <c r="A30" s="64"/>
      <c r="B30" s="76"/>
      <c r="C30" s="623"/>
      <c r="D30" s="420"/>
      <c r="E30" s="78"/>
      <c r="F30" s="659"/>
      <c r="G30" s="418"/>
      <c r="H30" s="417"/>
      <c r="I30" s="472" t="s">
        <v>621</v>
      </c>
      <c r="J30" s="187">
        <v>2000000</v>
      </c>
      <c r="K30" s="130" t="s">
        <v>61</v>
      </c>
      <c r="L30" s="86" t="s">
        <v>36</v>
      </c>
      <c r="M30" s="85">
        <v>1</v>
      </c>
      <c r="N30" s="85" t="s">
        <v>33</v>
      </c>
      <c r="O30" s="104" t="s">
        <v>60</v>
      </c>
      <c r="P30" s="187">
        <f>SUM(J30*M30)</f>
        <v>2000000</v>
      </c>
      <c r="Q30" s="88" t="s">
        <v>61</v>
      </c>
      <c r="R30" s="726"/>
      <c r="S30" s="52"/>
      <c r="AF30" s="52"/>
      <c r="AG30" s="353"/>
      <c r="AH30" s="353"/>
    </row>
    <row r="31" spans="1:34" s="51" customFormat="1" ht="15.95" customHeight="1">
      <c r="A31" s="64"/>
      <c r="B31" s="76"/>
      <c r="C31" s="623"/>
      <c r="D31" s="420"/>
      <c r="E31" s="78"/>
      <c r="F31" s="659"/>
      <c r="G31" s="418"/>
      <c r="H31" s="417"/>
      <c r="I31" s="472" t="s">
        <v>620</v>
      </c>
      <c r="J31" s="187">
        <v>600000</v>
      </c>
      <c r="K31" s="130" t="s">
        <v>61</v>
      </c>
      <c r="L31" s="86" t="s">
        <v>36</v>
      </c>
      <c r="M31" s="85">
        <v>17</v>
      </c>
      <c r="N31" s="85" t="s">
        <v>45</v>
      </c>
      <c r="O31" s="104" t="s">
        <v>60</v>
      </c>
      <c r="P31" s="187">
        <f>SUM(J31*M31)</f>
        <v>10200000</v>
      </c>
      <c r="Q31" s="88" t="s">
        <v>61</v>
      </c>
      <c r="R31" s="726"/>
      <c r="S31" s="52"/>
      <c r="AF31" s="52"/>
      <c r="AG31" s="353"/>
      <c r="AH31" s="353"/>
    </row>
    <row r="32" spans="1:34" s="51" customFormat="1" ht="15.95" customHeight="1">
      <c r="A32" s="64"/>
      <c r="B32" s="76"/>
      <c r="C32" s="623"/>
      <c r="D32" s="420"/>
      <c r="E32" s="78"/>
      <c r="F32" s="659"/>
      <c r="G32" s="418"/>
      <c r="H32" s="417"/>
      <c r="I32" s="472" t="s">
        <v>619</v>
      </c>
      <c r="J32" s="187">
        <v>50000</v>
      </c>
      <c r="K32" s="130" t="s">
        <v>61</v>
      </c>
      <c r="L32" s="86" t="s">
        <v>36</v>
      </c>
      <c r="M32" s="85">
        <v>4</v>
      </c>
      <c r="N32" s="85" t="s">
        <v>33</v>
      </c>
      <c r="O32" s="104" t="s">
        <v>60</v>
      </c>
      <c r="P32" s="187">
        <f>+J32*M32</f>
        <v>200000</v>
      </c>
      <c r="Q32" s="88" t="s">
        <v>61</v>
      </c>
      <c r="R32" s="726"/>
      <c r="S32" s="52"/>
      <c r="AF32" s="52"/>
      <c r="AG32" s="353"/>
      <c r="AH32" s="353"/>
    </row>
    <row r="33" spans="1:34" s="51" customFormat="1" ht="15.95" customHeight="1">
      <c r="A33" s="64"/>
      <c r="B33" s="76"/>
      <c r="C33" s="623"/>
      <c r="D33" s="420"/>
      <c r="E33" s="78"/>
      <c r="F33" s="659"/>
      <c r="G33" s="418"/>
      <c r="H33" s="417"/>
      <c r="I33" s="472" t="s">
        <v>618</v>
      </c>
      <c r="J33" s="187">
        <v>3600000</v>
      </c>
      <c r="K33" s="130" t="s">
        <v>61</v>
      </c>
      <c r="L33" s="86" t="s">
        <v>36</v>
      </c>
      <c r="M33" s="85">
        <v>3</v>
      </c>
      <c r="N33" s="85" t="s">
        <v>33</v>
      </c>
      <c r="O33" s="104" t="s">
        <v>60</v>
      </c>
      <c r="P33" s="187">
        <f>+J33*M33</f>
        <v>10800000</v>
      </c>
      <c r="Q33" s="88" t="s">
        <v>61</v>
      </c>
      <c r="R33" s="726"/>
      <c r="S33" s="52"/>
      <c r="AF33" s="52"/>
      <c r="AG33" s="353"/>
      <c r="AH33" s="353"/>
    </row>
    <row r="34" spans="1:34" s="51" customFormat="1" ht="15.95" customHeight="1" thickBot="1">
      <c r="A34" s="64"/>
      <c r="B34" s="76"/>
      <c r="C34" s="623"/>
      <c r="D34" s="420"/>
      <c r="E34" s="78"/>
      <c r="F34" s="749"/>
      <c r="G34" s="418"/>
      <c r="H34" s="417"/>
      <c r="I34" s="472" t="s">
        <v>617</v>
      </c>
      <c r="J34" s="187">
        <v>500000</v>
      </c>
      <c r="K34" s="130" t="s">
        <v>61</v>
      </c>
      <c r="L34" s="86" t="s">
        <v>36</v>
      </c>
      <c r="M34" s="85">
        <v>1</v>
      </c>
      <c r="N34" s="85" t="s">
        <v>33</v>
      </c>
      <c r="O34" s="104" t="s">
        <v>60</v>
      </c>
      <c r="P34" s="187">
        <f>+J34*M34</f>
        <v>500000</v>
      </c>
      <c r="Q34" s="88" t="s">
        <v>61</v>
      </c>
      <c r="R34" s="726"/>
      <c r="S34" s="52"/>
      <c r="AF34" s="52"/>
      <c r="AG34" s="353"/>
      <c r="AH34" s="353"/>
    </row>
    <row r="35" spans="1:34" s="51" customFormat="1" ht="15.95" customHeight="1">
      <c r="A35" s="64"/>
      <c r="B35" s="242"/>
      <c r="C35" s="661"/>
      <c r="D35" s="527"/>
      <c r="E35" s="91"/>
      <c r="F35" s="608"/>
      <c r="G35" s="443"/>
      <c r="H35" s="525"/>
      <c r="I35" s="466" t="s">
        <v>616</v>
      </c>
      <c r="J35" s="95">
        <v>300000</v>
      </c>
      <c r="K35" s="395" t="s">
        <v>61</v>
      </c>
      <c r="L35" s="257" t="s">
        <v>36</v>
      </c>
      <c r="M35" s="256">
        <v>3</v>
      </c>
      <c r="N35" s="256" t="s">
        <v>33</v>
      </c>
      <c r="O35" s="258" t="s">
        <v>60</v>
      </c>
      <c r="P35" s="95">
        <f>+J35*M35</f>
        <v>900000</v>
      </c>
      <c r="Q35" s="259" t="s">
        <v>61</v>
      </c>
      <c r="R35" s="726"/>
      <c r="S35" s="52"/>
      <c r="AF35" s="52"/>
      <c r="AG35" s="353"/>
      <c r="AH35" s="353"/>
    </row>
    <row r="36" spans="1:34" s="51" customFormat="1" ht="20.100000000000001" customHeight="1">
      <c r="A36" s="39" t="s">
        <v>582</v>
      </c>
      <c r="B36" s="684" t="s">
        <v>615</v>
      </c>
      <c r="C36" s="748" t="s">
        <v>20</v>
      </c>
      <c r="D36" s="747">
        <f>SUM(D37,D40,D43)</f>
        <v>20450</v>
      </c>
      <c r="E36" s="746">
        <f>SUM(E37:E48)</f>
        <v>20450</v>
      </c>
      <c r="F36" s="745">
        <f>SUM(F37,F43)</f>
        <v>12549</v>
      </c>
      <c r="G36" s="744">
        <f>+E36-D36</f>
        <v>0</v>
      </c>
      <c r="H36" s="743">
        <f>+G36/D36*100</f>
        <v>0</v>
      </c>
      <c r="I36" s="360"/>
      <c r="J36" s="187"/>
      <c r="K36" s="130"/>
      <c r="L36" s="85"/>
      <c r="M36" s="85"/>
      <c r="N36" s="85"/>
      <c r="O36" s="85"/>
      <c r="P36" s="187">
        <f>SUM(P37,P40,P43)</f>
        <v>20450000</v>
      </c>
      <c r="Q36" s="88" t="s">
        <v>15</v>
      </c>
      <c r="R36" s="726"/>
      <c r="S36" s="52"/>
      <c r="AF36" s="52"/>
      <c r="AG36" s="353"/>
      <c r="AH36" s="353"/>
    </row>
    <row r="37" spans="1:34" s="51" customFormat="1" ht="15.95" customHeight="1">
      <c r="A37" s="64"/>
      <c r="B37" s="65" t="s">
        <v>614</v>
      </c>
      <c r="C37" s="689" t="s">
        <v>613</v>
      </c>
      <c r="D37" s="430">
        <v>2750</v>
      </c>
      <c r="E37" s="67">
        <f>+P37/1000</f>
        <v>2750</v>
      </c>
      <c r="F37" s="524">
        <v>9823</v>
      </c>
      <c r="G37" s="428">
        <f>+E37-D37</f>
        <v>0</v>
      </c>
      <c r="H37" s="427">
        <f>+G37/D37*100</f>
        <v>0</v>
      </c>
      <c r="I37" s="460"/>
      <c r="J37" s="73"/>
      <c r="K37" s="246"/>
      <c r="L37" s="74"/>
      <c r="M37" s="75" t="s">
        <v>23</v>
      </c>
      <c r="N37" s="75"/>
      <c r="O37" s="75"/>
      <c r="P37" s="73">
        <f>SUM(P38:P39)</f>
        <v>2750000</v>
      </c>
      <c r="Q37" s="63" t="s">
        <v>15</v>
      </c>
      <c r="R37" s="726"/>
      <c r="S37" s="52"/>
      <c r="AF37" s="52"/>
      <c r="AG37" s="353"/>
      <c r="AH37" s="353"/>
    </row>
    <row r="38" spans="1:34" s="51" customFormat="1" ht="15.95" customHeight="1">
      <c r="A38" s="64"/>
      <c r="B38" s="76"/>
      <c r="C38" s="688"/>
      <c r="D38" s="420"/>
      <c r="E38" s="78"/>
      <c r="F38" s="522"/>
      <c r="G38" s="418">
        <f>+E38-D38</f>
        <v>0</v>
      </c>
      <c r="H38" s="417" t="e">
        <f>+G38/D38*100</f>
        <v>#DIV/0!</v>
      </c>
      <c r="I38" s="521" t="s">
        <v>612</v>
      </c>
      <c r="J38" s="187">
        <v>200000</v>
      </c>
      <c r="K38" s="130" t="s">
        <v>15</v>
      </c>
      <c r="L38" s="86" t="s">
        <v>36</v>
      </c>
      <c r="M38" s="85">
        <v>12</v>
      </c>
      <c r="N38" s="85" t="s">
        <v>26</v>
      </c>
      <c r="O38" s="104" t="s">
        <v>27</v>
      </c>
      <c r="P38" s="187">
        <f>SUM(J38*M38)</f>
        <v>2400000</v>
      </c>
      <c r="Q38" s="88" t="s">
        <v>15</v>
      </c>
      <c r="R38" s="726"/>
      <c r="S38" s="52"/>
      <c r="AF38" s="52"/>
      <c r="AG38" s="353"/>
      <c r="AH38" s="353"/>
    </row>
    <row r="39" spans="1:34" s="51" customFormat="1" ht="15.95" customHeight="1">
      <c r="A39" s="64"/>
      <c r="B39" s="76"/>
      <c r="C39" s="687"/>
      <c r="D39" s="527"/>
      <c r="E39" s="91"/>
      <c r="F39" s="543"/>
      <c r="G39" s="443">
        <f>+E39-D39</f>
        <v>0</v>
      </c>
      <c r="H39" s="525" t="e">
        <f>+G39/D39*100</f>
        <v>#DIV/0!</v>
      </c>
      <c r="I39" s="615" t="s">
        <v>611</v>
      </c>
      <c r="J39" s="95">
        <v>350000</v>
      </c>
      <c r="K39" s="395" t="s">
        <v>15</v>
      </c>
      <c r="L39" s="257" t="s">
        <v>36</v>
      </c>
      <c r="M39" s="256">
        <v>1</v>
      </c>
      <c r="N39" s="256" t="s">
        <v>33</v>
      </c>
      <c r="O39" s="258" t="s">
        <v>27</v>
      </c>
      <c r="P39" s="95">
        <f>SUM(J39*M39)</f>
        <v>350000</v>
      </c>
      <c r="Q39" s="259" t="s">
        <v>15</v>
      </c>
      <c r="R39" s="726"/>
      <c r="S39" s="52"/>
      <c r="AF39" s="52"/>
      <c r="AG39" s="353"/>
      <c r="AH39" s="353"/>
    </row>
    <row r="40" spans="1:34" s="51" customFormat="1" ht="15.95" customHeight="1">
      <c r="A40" s="742"/>
      <c r="B40" s="65"/>
      <c r="C40" s="627" t="s">
        <v>610</v>
      </c>
      <c r="D40" s="430">
        <v>2600</v>
      </c>
      <c r="E40" s="67">
        <f>P40/1000</f>
        <v>2600</v>
      </c>
      <c r="F40" s="529"/>
      <c r="G40" s="428">
        <f>E40-D40</f>
        <v>0</v>
      </c>
      <c r="H40" s="427">
        <f>G40/D40*100</f>
        <v>0</v>
      </c>
      <c r="I40" s="741"/>
      <c r="J40" s="73"/>
      <c r="K40" s="246"/>
      <c r="L40" s="74"/>
      <c r="M40" s="75" t="s">
        <v>23</v>
      </c>
      <c r="N40" s="75"/>
      <c r="O40" s="75"/>
      <c r="P40" s="73">
        <f>SUM(P41:P42)</f>
        <v>2600000</v>
      </c>
      <c r="Q40" s="63" t="s">
        <v>15</v>
      </c>
      <c r="R40" s="726"/>
      <c r="S40" s="52"/>
      <c r="AF40" s="52"/>
      <c r="AG40" s="353"/>
      <c r="AH40" s="353"/>
    </row>
    <row r="41" spans="1:34" s="51" customFormat="1" ht="15.95" customHeight="1">
      <c r="A41" s="64"/>
      <c r="B41" s="65"/>
      <c r="C41" s="623"/>
      <c r="D41" s="420"/>
      <c r="E41" s="78"/>
      <c r="F41" s="526"/>
      <c r="G41" s="418"/>
      <c r="H41" s="417"/>
      <c r="I41" s="521" t="s">
        <v>609</v>
      </c>
      <c r="J41" s="187">
        <v>250000</v>
      </c>
      <c r="K41" s="130" t="s">
        <v>15</v>
      </c>
      <c r="L41" s="86" t="s">
        <v>36</v>
      </c>
      <c r="M41" s="85">
        <v>4</v>
      </c>
      <c r="N41" s="85" t="s">
        <v>33</v>
      </c>
      <c r="O41" s="104" t="s">
        <v>27</v>
      </c>
      <c r="P41" s="187">
        <f>SUM(J41*M41)</f>
        <v>1000000</v>
      </c>
      <c r="Q41" s="88" t="s">
        <v>15</v>
      </c>
      <c r="R41" s="726"/>
      <c r="S41" s="52"/>
      <c r="AF41" s="52"/>
      <c r="AG41" s="353"/>
      <c r="AH41" s="353"/>
    </row>
    <row r="42" spans="1:34" s="51" customFormat="1" ht="15.95" customHeight="1">
      <c r="A42" s="64"/>
      <c r="B42" s="76"/>
      <c r="C42" s="661"/>
      <c r="D42" s="527"/>
      <c r="E42" s="91"/>
      <c r="F42" s="526"/>
      <c r="G42" s="443"/>
      <c r="H42" s="525"/>
      <c r="I42" s="521" t="s">
        <v>608</v>
      </c>
      <c r="J42" s="187">
        <v>200000</v>
      </c>
      <c r="K42" s="130" t="s">
        <v>15</v>
      </c>
      <c r="L42" s="86" t="s">
        <v>36</v>
      </c>
      <c r="M42" s="85">
        <v>8</v>
      </c>
      <c r="N42" s="85" t="s">
        <v>33</v>
      </c>
      <c r="O42" s="104" t="s">
        <v>27</v>
      </c>
      <c r="P42" s="187">
        <f>SUM(J42*M42)</f>
        <v>1600000</v>
      </c>
      <c r="Q42" s="88" t="s">
        <v>15</v>
      </c>
      <c r="R42" s="726"/>
      <c r="S42" s="52"/>
      <c r="AF42" s="52"/>
      <c r="AG42" s="353"/>
      <c r="AH42" s="353"/>
    </row>
    <row r="43" spans="1:34" s="51" customFormat="1" ht="15.95" customHeight="1">
      <c r="A43" s="64"/>
      <c r="B43" s="76"/>
      <c r="C43" s="689" t="s">
        <v>607</v>
      </c>
      <c r="D43" s="430">
        <v>15100</v>
      </c>
      <c r="E43" s="67">
        <f>+P43/1000</f>
        <v>15100</v>
      </c>
      <c r="F43" s="524">
        <v>2726</v>
      </c>
      <c r="G43" s="428">
        <f>+E43-D43</f>
        <v>0</v>
      </c>
      <c r="H43" s="427">
        <f>+G43/D43*100</f>
        <v>0</v>
      </c>
      <c r="I43" s="460"/>
      <c r="J43" s="73"/>
      <c r="K43" s="246"/>
      <c r="L43" s="74"/>
      <c r="M43" s="75" t="s">
        <v>23</v>
      </c>
      <c r="N43" s="75"/>
      <c r="O43" s="75"/>
      <c r="P43" s="73">
        <f>SUM(P44:P48)</f>
        <v>15100000</v>
      </c>
      <c r="Q43" s="63" t="s">
        <v>15</v>
      </c>
      <c r="R43" s="726"/>
      <c r="S43" s="52"/>
      <c r="AF43" s="52"/>
      <c r="AG43" s="353"/>
      <c r="AH43" s="353"/>
    </row>
    <row r="44" spans="1:34" s="51" customFormat="1" ht="15.95" customHeight="1">
      <c r="A44" s="64"/>
      <c r="B44" s="76"/>
      <c r="C44" s="688"/>
      <c r="D44" s="420"/>
      <c r="E44" s="78"/>
      <c r="F44" s="522"/>
      <c r="G44" s="418">
        <f>+E44-D44</f>
        <v>0</v>
      </c>
      <c r="H44" s="417" t="e">
        <f>+G44/D44*100</f>
        <v>#DIV/0!</v>
      </c>
      <c r="I44" s="521" t="s">
        <v>606</v>
      </c>
      <c r="J44" s="187">
        <v>300000</v>
      </c>
      <c r="K44" s="130" t="s">
        <v>15</v>
      </c>
      <c r="L44" s="86" t="s">
        <v>36</v>
      </c>
      <c r="M44" s="85">
        <v>4</v>
      </c>
      <c r="N44" s="85" t="s">
        <v>33</v>
      </c>
      <c r="O44" s="104" t="s">
        <v>27</v>
      </c>
      <c r="P44" s="187">
        <f>SUM(J44*M44)</f>
        <v>1200000</v>
      </c>
      <c r="Q44" s="88" t="s">
        <v>15</v>
      </c>
      <c r="R44" s="726"/>
      <c r="S44" s="52"/>
      <c r="AF44" s="52"/>
      <c r="AG44" s="353"/>
      <c r="AH44" s="353"/>
    </row>
    <row r="45" spans="1:34" s="51" customFormat="1" ht="15.95" customHeight="1">
      <c r="A45" s="64"/>
      <c r="B45" s="76"/>
      <c r="C45" s="688"/>
      <c r="D45" s="420"/>
      <c r="E45" s="78"/>
      <c r="F45" s="522"/>
      <c r="G45" s="418"/>
      <c r="H45" s="417"/>
      <c r="I45" s="521" t="s">
        <v>605</v>
      </c>
      <c r="J45" s="187">
        <v>1750000</v>
      </c>
      <c r="K45" s="130" t="s">
        <v>15</v>
      </c>
      <c r="L45" s="86" t="s">
        <v>36</v>
      </c>
      <c r="M45" s="85">
        <v>4</v>
      </c>
      <c r="N45" s="85" t="s">
        <v>33</v>
      </c>
      <c r="O45" s="104" t="s">
        <v>27</v>
      </c>
      <c r="P45" s="187">
        <f>SUM(J45*M45)</f>
        <v>7000000</v>
      </c>
      <c r="Q45" s="88" t="s">
        <v>15</v>
      </c>
      <c r="R45" s="726"/>
      <c r="S45" s="52"/>
      <c r="AF45" s="52"/>
      <c r="AG45" s="353"/>
      <c r="AH45" s="353"/>
    </row>
    <row r="46" spans="1:34" s="51" customFormat="1" ht="15.95" customHeight="1">
      <c r="A46" s="64"/>
      <c r="B46" s="76"/>
      <c r="C46" s="688"/>
      <c r="D46" s="420"/>
      <c r="E46" s="78"/>
      <c r="F46" s="522"/>
      <c r="G46" s="418">
        <f>+E46-D46</f>
        <v>0</v>
      </c>
      <c r="H46" s="417" t="e">
        <f>+G46/D46*100</f>
        <v>#DIV/0!</v>
      </c>
      <c r="I46" s="521" t="s">
        <v>604</v>
      </c>
      <c r="J46" s="187">
        <v>500000</v>
      </c>
      <c r="K46" s="130" t="s">
        <v>15</v>
      </c>
      <c r="L46" s="86" t="s">
        <v>36</v>
      </c>
      <c r="M46" s="85">
        <v>12</v>
      </c>
      <c r="N46" s="85" t="s">
        <v>33</v>
      </c>
      <c r="O46" s="104" t="s">
        <v>27</v>
      </c>
      <c r="P46" s="187">
        <f>SUM(J46*M46)</f>
        <v>6000000</v>
      </c>
      <c r="Q46" s="88" t="s">
        <v>15</v>
      </c>
      <c r="R46" s="726"/>
      <c r="S46" s="52"/>
      <c r="AF46" s="52"/>
      <c r="AG46" s="353"/>
      <c r="AH46" s="353"/>
    </row>
    <row r="47" spans="1:34" s="51" customFormat="1" ht="15.95" customHeight="1">
      <c r="A47" s="64"/>
      <c r="B47" s="76"/>
      <c r="C47" s="688"/>
      <c r="D47" s="420"/>
      <c r="E47" s="78"/>
      <c r="F47" s="522"/>
      <c r="G47" s="418"/>
      <c r="H47" s="417"/>
      <c r="I47" s="521" t="s">
        <v>603</v>
      </c>
      <c r="J47" s="187">
        <v>70000</v>
      </c>
      <c r="K47" s="130" t="s">
        <v>15</v>
      </c>
      <c r="L47" s="86" t="s">
        <v>36</v>
      </c>
      <c r="M47" s="85">
        <v>10</v>
      </c>
      <c r="N47" s="85" t="s">
        <v>33</v>
      </c>
      <c r="O47" s="104" t="s">
        <v>27</v>
      </c>
      <c r="P47" s="187">
        <f>SUM(J47*M47)</f>
        <v>700000</v>
      </c>
      <c r="Q47" s="88" t="s">
        <v>15</v>
      </c>
      <c r="R47" s="726"/>
      <c r="S47" s="52"/>
      <c r="AF47" s="52"/>
      <c r="AG47" s="353"/>
      <c r="AH47" s="353"/>
    </row>
    <row r="48" spans="1:34" s="51" customFormat="1" ht="15.95" customHeight="1">
      <c r="A48" s="64"/>
      <c r="B48" s="76"/>
      <c r="C48" s="688"/>
      <c r="D48" s="420"/>
      <c r="E48" s="78"/>
      <c r="F48" s="543"/>
      <c r="G48" s="418">
        <f>+E48-D48</f>
        <v>0</v>
      </c>
      <c r="H48" s="417" t="e">
        <f>+G48/D48*100</f>
        <v>#DIV/0!</v>
      </c>
      <c r="I48" s="521" t="s">
        <v>602</v>
      </c>
      <c r="J48" s="187">
        <v>50000</v>
      </c>
      <c r="K48" s="130" t="s">
        <v>15</v>
      </c>
      <c r="L48" s="86" t="s">
        <v>36</v>
      </c>
      <c r="M48" s="85">
        <v>4</v>
      </c>
      <c r="N48" s="85" t="s">
        <v>33</v>
      </c>
      <c r="O48" s="104" t="s">
        <v>27</v>
      </c>
      <c r="P48" s="187">
        <f>SUM(J48*M48)</f>
        <v>200000</v>
      </c>
      <c r="Q48" s="88" t="s">
        <v>15</v>
      </c>
      <c r="R48" s="726"/>
      <c r="S48" s="52"/>
      <c r="AF48" s="52"/>
      <c r="AG48" s="353"/>
      <c r="AH48" s="353"/>
    </row>
    <row r="49" spans="1:34" s="51" customFormat="1" ht="20.100000000000001" customHeight="1">
      <c r="A49" s="64"/>
      <c r="B49" s="53" t="s">
        <v>581</v>
      </c>
      <c r="C49" s="740" t="s">
        <v>20</v>
      </c>
      <c r="D49" s="536">
        <f>SUM(D50:D62,D63:D77)</f>
        <v>302930</v>
      </c>
      <c r="E49" s="540">
        <f>SUM(E50:E62,E63:E77)</f>
        <v>302050.5</v>
      </c>
      <c r="F49" s="535">
        <f>SUM(F50:F62,F63:F77)</f>
        <v>274672</v>
      </c>
      <c r="G49" s="534">
        <f>+E49-D49</f>
        <v>-879.5</v>
      </c>
      <c r="H49" s="739">
        <f>+G49/D49*100</f>
        <v>-0.29033109959396558</v>
      </c>
      <c r="I49" s="460"/>
      <c r="J49" s="73"/>
      <c r="K49" s="246"/>
      <c r="L49" s="246"/>
      <c r="M49" s="246"/>
      <c r="N49" s="246"/>
      <c r="O49" s="246"/>
      <c r="P49" s="62">
        <f>SUM(P50,P52,P59,P63,P67,P75)</f>
        <v>302050500</v>
      </c>
      <c r="Q49" s="63" t="s">
        <v>15</v>
      </c>
      <c r="R49" s="726"/>
      <c r="S49" s="52"/>
      <c r="AF49" s="52"/>
      <c r="AG49" s="353"/>
      <c r="AH49" s="353"/>
    </row>
    <row r="50" spans="1:34" s="51" customFormat="1" ht="15.95" customHeight="1">
      <c r="A50" s="64"/>
      <c r="B50" s="76"/>
      <c r="C50" s="689" t="s">
        <v>601</v>
      </c>
      <c r="D50" s="430">
        <v>1200</v>
      </c>
      <c r="E50" s="67">
        <f>+P50/1000</f>
        <v>1200</v>
      </c>
      <c r="F50" s="524">
        <v>107</v>
      </c>
      <c r="G50" s="428">
        <f>+E50-D50</f>
        <v>0</v>
      </c>
      <c r="H50" s="427">
        <f>+G50/D50*100</f>
        <v>0</v>
      </c>
      <c r="I50" s="460"/>
      <c r="J50" s="73"/>
      <c r="K50" s="246"/>
      <c r="L50" s="74"/>
      <c r="M50" s="74" t="s">
        <v>23</v>
      </c>
      <c r="N50" s="74"/>
      <c r="O50" s="74"/>
      <c r="P50" s="73">
        <f>SUM(P51)</f>
        <v>1200000</v>
      </c>
      <c r="Q50" s="63" t="s">
        <v>15</v>
      </c>
      <c r="R50" s="726"/>
      <c r="S50" s="52"/>
      <c r="AF50" s="52"/>
      <c r="AG50" s="353"/>
      <c r="AH50" s="353"/>
    </row>
    <row r="51" spans="1:34" s="51" customFormat="1" ht="15.95" customHeight="1">
      <c r="A51" s="64"/>
      <c r="B51" s="738"/>
      <c r="C51" s="687"/>
      <c r="D51" s="527"/>
      <c r="E51" s="91"/>
      <c r="F51" s="543"/>
      <c r="G51" s="443">
        <f>+E51-D51</f>
        <v>0</v>
      </c>
      <c r="H51" s="525" t="e">
        <f>+G51/D51*100</f>
        <v>#DIV/0!</v>
      </c>
      <c r="I51" s="615" t="s">
        <v>600</v>
      </c>
      <c r="J51" s="95">
        <v>100000</v>
      </c>
      <c r="K51" s="395" t="s">
        <v>15</v>
      </c>
      <c r="L51" s="257" t="s">
        <v>36</v>
      </c>
      <c r="M51" s="256">
        <v>12</v>
      </c>
      <c r="N51" s="256" t="s">
        <v>26</v>
      </c>
      <c r="O51" s="258" t="s">
        <v>27</v>
      </c>
      <c r="P51" s="95">
        <f>SUM(J51*M51)</f>
        <v>1200000</v>
      </c>
      <c r="Q51" s="259" t="s">
        <v>15</v>
      </c>
      <c r="R51" s="726"/>
      <c r="S51" s="52"/>
      <c r="AF51" s="52"/>
      <c r="AG51" s="353"/>
      <c r="AH51" s="353"/>
    </row>
    <row r="52" spans="1:34" s="51" customFormat="1" ht="15.95" customHeight="1">
      <c r="A52" s="64"/>
      <c r="B52" s="76"/>
      <c r="C52" s="722" t="s">
        <v>599</v>
      </c>
      <c r="D52" s="430">
        <v>231424</v>
      </c>
      <c r="E52" s="67">
        <f>+P52/1000</f>
        <v>230544</v>
      </c>
      <c r="F52" s="524">
        <v>27504</v>
      </c>
      <c r="G52" s="428">
        <f>+E52-D52</f>
        <v>-880</v>
      </c>
      <c r="H52" s="427">
        <f>+G52/D52*100</f>
        <v>-0.38025442477876104</v>
      </c>
      <c r="I52" s="460"/>
      <c r="J52" s="73"/>
      <c r="K52" s="246"/>
      <c r="L52" s="246"/>
      <c r="M52" s="75" t="s">
        <v>23</v>
      </c>
      <c r="N52" s="75"/>
      <c r="O52" s="75"/>
      <c r="P52" s="62">
        <f>SUM(P53:P58)</f>
        <v>230544000</v>
      </c>
      <c r="Q52" s="63" t="s">
        <v>15</v>
      </c>
      <c r="R52" s="726"/>
      <c r="S52" s="52"/>
      <c r="AF52" s="52"/>
      <c r="AG52" s="353"/>
      <c r="AH52" s="353"/>
    </row>
    <row r="53" spans="1:34" s="51" customFormat="1" ht="15.95" customHeight="1">
      <c r="A53" s="64"/>
      <c r="B53" s="76"/>
      <c r="C53" s="718"/>
      <c r="D53" s="420"/>
      <c r="E53" s="78"/>
      <c r="F53" s="522"/>
      <c r="G53" s="418"/>
      <c r="H53" s="417"/>
      <c r="I53" s="521" t="s">
        <v>598</v>
      </c>
      <c r="J53" s="187">
        <v>15157000</v>
      </c>
      <c r="K53" s="130" t="s">
        <v>26</v>
      </c>
      <c r="L53" s="85" t="s">
        <v>36</v>
      </c>
      <c r="M53" s="85">
        <v>12</v>
      </c>
      <c r="N53" s="85" t="s">
        <v>26</v>
      </c>
      <c r="O53" s="85" t="s">
        <v>41</v>
      </c>
      <c r="P53" s="131">
        <f>J53*M53</f>
        <v>181884000</v>
      </c>
      <c r="Q53" s="88" t="s">
        <v>15</v>
      </c>
      <c r="R53" s="726"/>
      <c r="S53" s="52"/>
      <c r="AF53" s="52"/>
      <c r="AG53" s="353"/>
      <c r="AH53" s="353"/>
    </row>
    <row r="54" spans="1:34" s="51" customFormat="1" ht="15.95" customHeight="1">
      <c r="A54" s="64"/>
      <c r="B54" s="76"/>
      <c r="C54" s="688"/>
      <c r="D54" s="420"/>
      <c r="E54" s="78"/>
      <c r="F54" s="522"/>
      <c r="G54" s="418">
        <f>+E54-D54</f>
        <v>0</v>
      </c>
      <c r="H54" s="417" t="e">
        <f>+G54/D54*100</f>
        <v>#DIV/0!</v>
      </c>
      <c r="I54" s="190" t="s">
        <v>597</v>
      </c>
      <c r="J54" s="107">
        <v>2530000</v>
      </c>
      <c r="K54" s="474" t="s">
        <v>15</v>
      </c>
      <c r="L54" s="109" t="s">
        <v>36</v>
      </c>
      <c r="M54" s="108">
        <v>2</v>
      </c>
      <c r="N54" s="108" t="s">
        <v>33</v>
      </c>
      <c r="O54" s="110" t="s">
        <v>27</v>
      </c>
      <c r="P54" s="107">
        <f>SUM(J54*M54)</f>
        <v>5060000</v>
      </c>
      <c r="Q54" s="112" t="s">
        <v>15</v>
      </c>
      <c r="R54" s="726" t="s">
        <v>596</v>
      </c>
      <c r="S54" s="52"/>
      <c r="AF54" s="52"/>
      <c r="AG54" s="353"/>
      <c r="AH54" s="353"/>
    </row>
    <row r="55" spans="1:34" s="51" customFormat="1" ht="15.95" customHeight="1">
      <c r="A55" s="64"/>
      <c r="B55" s="76"/>
      <c r="C55" s="688"/>
      <c r="D55" s="420"/>
      <c r="E55" s="78"/>
      <c r="F55" s="522"/>
      <c r="G55" s="418"/>
      <c r="H55" s="417"/>
      <c r="I55" s="521" t="s">
        <v>595</v>
      </c>
      <c r="J55" s="187">
        <v>2000000</v>
      </c>
      <c r="K55" s="130" t="s">
        <v>15</v>
      </c>
      <c r="L55" s="86" t="s">
        <v>36</v>
      </c>
      <c r="M55" s="85">
        <v>8</v>
      </c>
      <c r="N55" s="85" t="s">
        <v>33</v>
      </c>
      <c r="O55" s="104" t="s">
        <v>27</v>
      </c>
      <c r="P55" s="187">
        <f>SUM(J55*M55)</f>
        <v>16000000</v>
      </c>
      <c r="Q55" s="88" t="s">
        <v>15</v>
      </c>
      <c r="R55" s="726"/>
      <c r="S55" s="52"/>
      <c r="AF55" s="52"/>
      <c r="AG55" s="353"/>
      <c r="AH55" s="353"/>
    </row>
    <row r="56" spans="1:34" s="51" customFormat="1" ht="15.95" customHeight="1">
      <c r="A56" s="64"/>
      <c r="B56" s="76"/>
      <c r="C56" s="688"/>
      <c r="D56" s="420"/>
      <c r="E56" s="78"/>
      <c r="F56" s="522"/>
      <c r="G56" s="418">
        <f>+E56-D56</f>
        <v>0</v>
      </c>
      <c r="H56" s="417" t="e">
        <f>+G56/D56*100</f>
        <v>#DIV/0!</v>
      </c>
      <c r="I56" s="521" t="s">
        <v>594</v>
      </c>
      <c r="J56" s="187">
        <v>1000000</v>
      </c>
      <c r="K56" s="130" t="s">
        <v>15</v>
      </c>
      <c r="L56" s="86" t="s">
        <v>36</v>
      </c>
      <c r="M56" s="85">
        <v>12</v>
      </c>
      <c r="N56" s="85" t="s">
        <v>26</v>
      </c>
      <c r="O56" s="104" t="s">
        <v>27</v>
      </c>
      <c r="P56" s="187">
        <f>SUM(J56*M56)</f>
        <v>12000000</v>
      </c>
      <c r="Q56" s="88" t="s">
        <v>15</v>
      </c>
      <c r="R56" s="726"/>
      <c r="S56" s="52"/>
      <c r="AF56" s="52"/>
      <c r="AG56" s="353"/>
      <c r="AH56" s="353"/>
    </row>
    <row r="57" spans="1:34" s="51" customFormat="1" ht="15.95" customHeight="1">
      <c r="A57" s="64"/>
      <c r="B57" s="76"/>
      <c r="C57" s="688"/>
      <c r="D57" s="420"/>
      <c r="E57" s="78"/>
      <c r="F57" s="522"/>
      <c r="G57" s="418"/>
      <c r="H57" s="417"/>
      <c r="I57" s="521" t="s">
        <v>593</v>
      </c>
      <c r="J57" s="187">
        <v>700000</v>
      </c>
      <c r="K57" s="130" t="s">
        <v>15</v>
      </c>
      <c r="L57" s="86" t="s">
        <v>36</v>
      </c>
      <c r="M57" s="85">
        <v>12</v>
      </c>
      <c r="N57" s="85" t="s">
        <v>26</v>
      </c>
      <c r="O57" s="104" t="s">
        <v>27</v>
      </c>
      <c r="P57" s="187">
        <f>SUM(J57*M57)</f>
        <v>8400000</v>
      </c>
      <c r="Q57" s="88" t="s">
        <v>15</v>
      </c>
      <c r="R57" s="726"/>
      <c r="S57" s="52"/>
      <c r="AF57" s="52"/>
      <c r="AG57" s="353"/>
      <c r="AH57" s="353"/>
    </row>
    <row r="58" spans="1:34" s="51" customFormat="1" ht="15.95" customHeight="1">
      <c r="A58" s="64"/>
      <c r="B58" s="76"/>
      <c r="C58" s="687"/>
      <c r="D58" s="527"/>
      <c r="E58" s="91"/>
      <c r="F58" s="543"/>
      <c r="G58" s="443">
        <f>+E58-D58</f>
        <v>0</v>
      </c>
      <c r="H58" s="525" t="e">
        <f>+G58/D58*100</f>
        <v>#DIV/0!</v>
      </c>
      <c r="I58" s="615" t="s">
        <v>592</v>
      </c>
      <c r="J58" s="95">
        <v>600000</v>
      </c>
      <c r="K58" s="395" t="s">
        <v>15</v>
      </c>
      <c r="L58" s="257" t="s">
        <v>36</v>
      </c>
      <c r="M58" s="256">
        <v>12</v>
      </c>
      <c r="N58" s="256" t="s">
        <v>26</v>
      </c>
      <c r="O58" s="258" t="s">
        <v>27</v>
      </c>
      <c r="P58" s="95">
        <f>SUM(J58*M58)</f>
        <v>7200000</v>
      </c>
      <c r="Q58" s="259" t="s">
        <v>15</v>
      </c>
      <c r="R58" s="726"/>
      <c r="S58" s="52"/>
      <c r="AF58" s="52"/>
      <c r="AG58" s="353"/>
      <c r="AH58" s="353"/>
    </row>
    <row r="59" spans="1:34" s="51" customFormat="1" ht="15.95" customHeight="1">
      <c r="A59" s="64"/>
      <c r="B59" s="76"/>
      <c r="C59" s="688" t="s">
        <v>591</v>
      </c>
      <c r="D59" s="420">
        <v>8460</v>
      </c>
      <c r="E59" s="78">
        <f>P59/1000</f>
        <v>8460</v>
      </c>
      <c r="F59" s="522">
        <v>9102</v>
      </c>
      <c r="G59" s="418">
        <f>+E59-D59</f>
        <v>0</v>
      </c>
      <c r="H59" s="417">
        <f>+G59/D59*100</f>
        <v>0</v>
      </c>
      <c r="I59" s="521"/>
      <c r="J59" s="187"/>
      <c r="K59" s="130"/>
      <c r="L59" s="130"/>
      <c r="M59" s="737" t="s">
        <v>23</v>
      </c>
      <c r="N59" s="737"/>
      <c r="O59" s="737"/>
      <c r="P59" s="131">
        <f>SUM(P60:P62)</f>
        <v>8460000</v>
      </c>
      <c r="Q59" s="88" t="s">
        <v>15</v>
      </c>
      <c r="R59" s="726"/>
      <c r="S59" s="52"/>
      <c r="AF59" s="52"/>
      <c r="AG59" s="353"/>
      <c r="AH59" s="353"/>
    </row>
    <row r="60" spans="1:34" s="51" customFormat="1" ht="15.95" customHeight="1">
      <c r="A60" s="64"/>
      <c r="B60" s="76"/>
      <c r="C60" s="688"/>
      <c r="D60" s="420"/>
      <c r="E60" s="78"/>
      <c r="F60" s="522"/>
      <c r="G60" s="418">
        <f>+E60-D60</f>
        <v>0</v>
      </c>
      <c r="H60" s="417" t="e">
        <f>+G60/D60*100</f>
        <v>#DIV/0!</v>
      </c>
      <c r="I60" s="521" t="s">
        <v>590</v>
      </c>
      <c r="J60" s="187">
        <v>400000</v>
      </c>
      <c r="K60" s="130" t="s">
        <v>15</v>
      </c>
      <c r="L60" s="86" t="s">
        <v>36</v>
      </c>
      <c r="M60" s="85">
        <v>12</v>
      </c>
      <c r="N60" s="85" t="s">
        <v>26</v>
      </c>
      <c r="O60" s="104" t="s">
        <v>27</v>
      </c>
      <c r="P60" s="187">
        <f>SUM(J60*M60)</f>
        <v>4800000</v>
      </c>
      <c r="Q60" s="88" t="s">
        <v>15</v>
      </c>
      <c r="R60" s="726"/>
      <c r="S60" s="52"/>
      <c r="AF60" s="52"/>
      <c r="AG60" s="353"/>
      <c r="AH60" s="353"/>
    </row>
    <row r="61" spans="1:34" s="51" customFormat="1" ht="15.95" customHeight="1">
      <c r="A61" s="64"/>
      <c r="B61" s="76"/>
      <c r="C61" s="688"/>
      <c r="D61" s="420"/>
      <c r="E61" s="78"/>
      <c r="F61" s="522"/>
      <c r="G61" s="418">
        <f>+E61-D61</f>
        <v>0</v>
      </c>
      <c r="H61" s="417" t="e">
        <f>+G61/D61*100</f>
        <v>#DIV/0!</v>
      </c>
      <c r="I61" s="521" t="s">
        <v>589</v>
      </c>
      <c r="J61" s="187">
        <v>235000</v>
      </c>
      <c r="K61" s="130" t="s">
        <v>15</v>
      </c>
      <c r="L61" s="86" t="s">
        <v>36</v>
      </c>
      <c r="M61" s="85">
        <v>12</v>
      </c>
      <c r="N61" s="85" t="s">
        <v>26</v>
      </c>
      <c r="O61" s="104" t="s">
        <v>27</v>
      </c>
      <c r="P61" s="187">
        <f>SUM(J61*M61)</f>
        <v>2820000</v>
      </c>
      <c r="Q61" s="88" t="s">
        <v>15</v>
      </c>
      <c r="R61" s="726"/>
      <c r="S61" s="52"/>
      <c r="AF61" s="52"/>
      <c r="AG61" s="353"/>
      <c r="AH61" s="353"/>
    </row>
    <row r="62" spans="1:34" s="51" customFormat="1" ht="15.95" customHeight="1">
      <c r="A62" s="64"/>
      <c r="B62" s="76"/>
      <c r="C62" s="688"/>
      <c r="D62" s="420"/>
      <c r="E62" s="78"/>
      <c r="F62" s="522"/>
      <c r="G62" s="418">
        <f>+E62-D62</f>
        <v>0</v>
      </c>
      <c r="H62" s="417" t="e">
        <f>+G62/D62*100</f>
        <v>#DIV/0!</v>
      </c>
      <c r="I62" s="521" t="s">
        <v>588</v>
      </c>
      <c r="J62" s="187">
        <v>70000</v>
      </c>
      <c r="K62" s="130" t="s">
        <v>15</v>
      </c>
      <c r="L62" s="86" t="s">
        <v>36</v>
      </c>
      <c r="M62" s="85">
        <v>12</v>
      </c>
      <c r="N62" s="85" t="s">
        <v>33</v>
      </c>
      <c r="O62" s="104" t="s">
        <v>27</v>
      </c>
      <c r="P62" s="187">
        <f>SUM(J62*M62)</f>
        <v>840000</v>
      </c>
      <c r="Q62" s="88" t="s">
        <v>15</v>
      </c>
      <c r="R62" s="726"/>
      <c r="S62" s="52"/>
      <c r="AF62" s="52"/>
      <c r="AG62" s="353"/>
      <c r="AH62" s="353"/>
    </row>
    <row r="63" spans="1:34" s="51" customFormat="1" ht="15.95" customHeight="1">
      <c r="A63" s="64" t="s">
        <v>56</v>
      </c>
      <c r="B63" s="76" t="s">
        <v>56</v>
      </c>
      <c r="C63" s="627" t="s">
        <v>587</v>
      </c>
      <c r="D63" s="430">
        <v>12500</v>
      </c>
      <c r="E63" s="67">
        <f>+P63/1000</f>
        <v>12500</v>
      </c>
      <c r="F63" s="524">
        <v>194780</v>
      </c>
      <c r="G63" s="428">
        <f>+E63-D63</f>
        <v>0</v>
      </c>
      <c r="H63" s="427">
        <f>+G63/D63*100</f>
        <v>0</v>
      </c>
      <c r="I63" s="460"/>
      <c r="J63" s="73"/>
      <c r="K63" s="246"/>
      <c r="L63" s="246"/>
      <c r="M63" s="75" t="s">
        <v>23</v>
      </c>
      <c r="N63" s="75"/>
      <c r="O63" s="75"/>
      <c r="P63" s="62">
        <f>SUM(P64:P66)</f>
        <v>12500000</v>
      </c>
      <c r="Q63" s="63" t="s">
        <v>15</v>
      </c>
      <c r="R63" s="726"/>
      <c r="S63" s="52"/>
      <c r="AF63" s="52"/>
      <c r="AG63" s="353"/>
      <c r="AH63" s="353"/>
    </row>
    <row r="64" spans="1:34" s="51" customFormat="1" ht="15.95" customHeight="1">
      <c r="A64" s="64"/>
      <c r="B64" s="76"/>
      <c r="C64" s="623"/>
      <c r="D64" s="420"/>
      <c r="E64" s="78"/>
      <c r="F64" s="522"/>
      <c r="G64" s="418"/>
      <c r="H64" s="417"/>
      <c r="I64" s="521" t="s">
        <v>586</v>
      </c>
      <c r="J64" s="187">
        <v>2400000</v>
      </c>
      <c r="K64" s="130" t="s">
        <v>61</v>
      </c>
      <c r="L64" s="86" t="s">
        <v>36</v>
      </c>
      <c r="M64" s="85">
        <v>2</v>
      </c>
      <c r="N64" s="85" t="s">
        <v>33</v>
      </c>
      <c r="O64" s="104" t="s">
        <v>60</v>
      </c>
      <c r="P64" s="187">
        <f>SUM(J64*M64)</f>
        <v>4800000</v>
      </c>
      <c r="Q64" s="88" t="s">
        <v>61</v>
      </c>
      <c r="R64" s="726"/>
      <c r="S64" s="52"/>
      <c r="AF64" s="52"/>
      <c r="AG64" s="353"/>
      <c r="AH64" s="353"/>
    </row>
    <row r="65" spans="1:34" s="51" customFormat="1" ht="15.95" customHeight="1">
      <c r="A65" s="64"/>
      <c r="B65" s="76"/>
      <c r="C65" s="623"/>
      <c r="D65" s="420"/>
      <c r="E65" s="78"/>
      <c r="F65" s="522"/>
      <c r="G65" s="418"/>
      <c r="H65" s="417"/>
      <c r="I65" s="660" t="s">
        <v>585</v>
      </c>
      <c r="J65" s="187">
        <v>1900000</v>
      </c>
      <c r="K65" s="130" t="s">
        <v>61</v>
      </c>
      <c r="L65" s="86" t="s">
        <v>36</v>
      </c>
      <c r="M65" s="85">
        <v>3</v>
      </c>
      <c r="N65" s="85" t="s">
        <v>33</v>
      </c>
      <c r="O65" s="85" t="s">
        <v>60</v>
      </c>
      <c r="P65" s="187">
        <f>SUM(J65*M65)</f>
        <v>5700000</v>
      </c>
      <c r="Q65" s="88" t="s">
        <v>61</v>
      </c>
      <c r="R65" s="726"/>
      <c r="S65" s="52"/>
      <c r="AF65" s="52"/>
      <c r="AG65" s="353"/>
      <c r="AH65" s="353"/>
    </row>
    <row r="66" spans="1:34" s="51" customFormat="1" ht="15.95" customHeight="1">
      <c r="A66" s="64"/>
      <c r="B66" s="76"/>
      <c r="C66" s="661"/>
      <c r="D66" s="527"/>
      <c r="E66" s="91"/>
      <c r="F66" s="543"/>
      <c r="G66" s="443"/>
      <c r="H66" s="525"/>
      <c r="I66" s="615" t="s">
        <v>584</v>
      </c>
      <c r="J66" s="95">
        <v>1000000</v>
      </c>
      <c r="K66" s="395" t="s">
        <v>61</v>
      </c>
      <c r="L66" s="257" t="s">
        <v>36</v>
      </c>
      <c r="M66" s="256">
        <v>2</v>
      </c>
      <c r="N66" s="256" t="s">
        <v>583</v>
      </c>
      <c r="O66" s="258" t="s">
        <v>60</v>
      </c>
      <c r="P66" s="95">
        <f>SUM(J66*M66)</f>
        <v>2000000</v>
      </c>
      <c r="Q66" s="259" t="s">
        <v>61</v>
      </c>
      <c r="R66" s="726"/>
      <c r="S66" s="52"/>
      <c r="AF66" s="52"/>
      <c r="AG66" s="353"/>
      <c r="AH66" s="353"/>
    </row>
    <row r="67" spans="1:34" s="51" customFormat="1" ht="15.95" customHeight="1">
      <c r="A67" s="39" t="s">
        <v>582</v>
      </c>
      <c r="B67" s="65" t="s">
        <v>581</v>
      </c>
      <c r="C67" s="627" t="s">
        <v>580</v>
      </c>
      <c r="D67" s="430">
        <v>47546</v>
      </c>
      <c r="E67" s="67">
        <f>+P67/1000</f>
        <v>47546.5</v>
      </c>
      <c r="F67" s="529">
        <v>36590</v>
      </c>
      <c r="G67" s="428">
        <v>0</v>
      </c>
      <c r="H67" s="455">
        <f>+G67/D67*100</f>
        <v>0</v>
      </c>
      <c r="I67" s="662"/>
      <c r="J67" s="532"/>
      <c r="K67" s="246"/>
      <c r="L67" s="74"/>
      <c r="M67" s="75" t="s">
        <v>23</v>
      </c>
      <c r="N67" s="75"/>
      <c r="O67" s="75"/>
      <c r="P67" s="73">
        <f>SUM(P68:P74)</f>
        <v>47546500</v>
      </c>
      <c r="Q67" s="63" t="s">
        <v>15</v>
      </c>
      <c r="R67" s="726"/>
      <c r="S67" s="52"/>
      <c r="AF67" s="52"/>
      <c r="AG67" s="353"/>
      <c r="AH67" s="353"/>
    </row>
    <row r="68" spans="1:34" s="51" customFormat="1" ht="15.95" customHeight="1">
      <c r="A68" s="64"/>
      <c r="B68" s="76"/>
      <c r="C68" s="623"/>
      <c r="D68" s="420"/>
      <c r="E68" s="78"/>
      <c r="F68" s="526"/>
      <c r="G68" s="418"/>
      <c r="H68" s="450"/>
      <c r="I68" s="521" t="s">
        <v>579</v>
      </c>
      <c r="J68" s="187">
        <v>4500000</v>
      </c>
      <c r="K68" s="130" t="s">
        <v>15</v>
      </c>
      <c r="L68" s="86" t="s">
        <v>36</v>
      </c>
      <c r="M68" s="85">
        <v>4</v>
      </c>
      <c r="N68" s="85" t="s">
        <v>467</v>
      </c>
      <c r="O68" s="104" t="s">
        <v>27</v>
      </c>
      <c r="P68" s="187">
        <f>SUM(J68*M68)</f>
        <v>18000000</v>
      </c>
      <c r="Q68" s="88" t="s">
        <v>15</v>
      </c>
      <c r="R68" s="726"/>
      <c r="S68" s="52"/>
      <c r="AF68" s="52"/>
      <c r="AG68" s="353"/>
      <c r="AH68" s="353"/>
    </row>
    <row r="69" spans="1:34" s="51" customFormat="1" ht="15.95" customHeight="1">
      <c r="A69" s="64"/>
      <c r="B69" s="76"/>
      <c r="C69" s="623"/>
      <c r="D69" s="420"/>
      <c r="E69" s="78"/>
      <c r="F69" s="526"/>
      <c r="G69" s="418"/>
      <c r="H69" s="450"/>
      <c r="I69" s="521" t="s">
        <v>578</v>
      </c>
      <c r="J69" s="187">
        <v>1000000</v>
      </c>
      <c r="K69" s="130" t="s">
        <v>15</v>
      </c>
      <c r="L69" s="86" t="s">
        <v>36</v>
      </c>
      <c r="M69" s="85">
        <v>10</v>
      </c>
      <c r="N69" s="85" t="s">
        <v>33</v>
      </c>
      <c r="O69" s="104" t="s">
        <v>27</v>
      </c>
      <c r="P69" s="187">
        <f>SUM(J69*M69)</f>
        <v>10000000</v>
      </c>
      <c r="Q69" s="88" t="s">
        <v>15</v>
      </c>
      <c r="R69" s="726"/>
      <c r="S69" s="52"/>
      <c r="AF69" s="52"/>
      <c r="AG69" s="353"/>
      <c r="AH69" s="353"/>
    </row>
    <row r="70" spans="1:34" s="51" customFormat="1" ht="15.95" customHeight="1">
      <c r="A70" s="736"/>
      <c r="B70" s="735"/>
      <c r="C70" s="623"/>
      <c r="D70" s="420"/>
      <c r="E70" s="78"/>
      <c r="F70" s="526"/>
      <c r="G70" s="418"/>
      <c r="H70" s="450"/>
      <c r="I70" s="521" t="s">
        <v>577</v>
      </c>
      <c r="J70" s="187">
        <v>5066500</v>
      </c>
      <c r="K70" s="130" t="s">
        <v>15</v>
      </c>
      <c r="L70" s="86" t="s">
        <v>36</v>
      </c>
      <c r="M70" s="85">
        <v>1</v>
      </c>
      <c r="N70" s="85" t="s">
        <v>33</v>
      </c>
      <c r="O70" s="104" t="s">
        <v>27</v>
      </c>
      <c r="P70" s="187">
        <f>SUM(J70*M70)</f>
        <v>5066500</v>
      </c>
      <c r="Q70" s="88" t="s">
        <v>15</v>
      </c>
      <c r="R70" s="726"/>
      <c r="S70" s="52"/>
      <c r="AF70" s="52"/>
      <c r="AG70" s="353"/>
      <c r="AH70" s="353"/>
    </row>
    <row r="71" spans="1:34" s="51" customFormat="1" ht="15.95" customHeight="1">
      <c r="A71" s="736"/>
      <c r="B71" s="735"/>
      <c r="C71" s="623"/>
      <c r="D71" s="420"/>
      <c r="E71" s="78"/>
      <c r="F71" s="526"/>
      <c r="G71" s="418"/>
      <c r="H71" s="450"/>
      <c r="I71" s="235" t="s">
        <v>576</v>
      </c>
      <c r="J71" s="329">
        <v>7320000</v>
      </c>
      <c r="K71" s="199" t="s">
        <v>15</v>
      </c>
      <c r="L71" s="144" t="s">
        <v>36</v>
      </c>
      <c r="M71" s="143">
        <v>1</v>
      </c>
      <c r="N71" s="143" t="s">
        <v>33</v>
      </c>
      <c r="O71" s="145" t="s">
        <v>27</v>
      </c>
      <c r="P71" s="329">
        <v>7320000</v>
      </c>
      <c r="Q71" s="141" t="s">
        <v>15</v>
      </c>
      <c r="R71" s="734" t="s">
        <v>575</v>
      </c>
      <c r="S71" s="52"/>
      <c r="AF71" s="52"/>
      <c r="AG71" s="353"/>
      <c r="AH71" s="353"/>
    </row>
    <row r="72" spans="1:34" s="51" customFormat="1" ht="15.95" customHeight="1">
      <c r="A72" s="64"/>
      <c r="B72" s="76"/>
      <c r="C72" s="623"/>
      <c r="D72" s="420"/>
      <c r="E72" s="78"/>
      <c r="F72" s="526"/>
      <c r="G72" s="418"/>
      <c r="H72" s="450"/>
      <c r="I72" s="521" t="s">
        <v>574</v>
      </c>
      <c r="J72" s="187">
        <v>1200000</v>
      </c>
      <c r="K72" s="130" t="s">
        <v>15</v>
      </c>
      <c r="L72" s="86" t="s">
        <v>36</v>
      </c>
      <c r="M72" s="85">
        <v>2</v>
      </c>
      <c r="N72" s="85" t="s">
        <v>45</v>
      </c>
      <c r="O72" s="104" t="s">
        <v>27</v>
      </c>
      <c r="P72" s="187">
        <f>SUM(J72*M72)</f>
        <v>2400000</v>
      </c>
      <c r="Q72" s="88" t="s">
        <v>15</v>
      </c>
      <c r="R72" s="726"/>
      <c r="S72" s="52"/>
      <c r="AF72" s="52"/>
      <c r="AG72" s="353"/>
      <c r="AH72" s="353"/>
    </row>
    <row r="73" spans="1:34" s="51" customFormat="1" ht="15.95" customHeight="1">
      <c r="A73" s="64"/>
      <c r="B73" s="76"/>
      <c r="C73" s="623"/>
      <c r="D73" s="420"/>
      <c r="E73" s="78"/>
      <c r="F73" s="526"/>
      <c r="G73" s="418"/>
      <c r="H73" s="450"/>
      <c r="I73" s="521" t="s">
        <v>573</v>
      </c>
      <c r="J73" s="187">
        <v>330000</v>
      </c>
      <c r="K73" s="130" t="s">
        <v>15</v>
      </c>
      <c r="L73" s="86" t="s">
        <v>36</v>
      </c>
      <c r="M73" s="85">
        <v>12</v>
      </c>
      <c r="N73" s="85" t="s">
        <v>33</v>
      </c>
      <c r="O73" s="104" t="s">
        <v>27</v>
      </c>
      <c r="P73" s="187">
        <f>SUM(J73*M73)</f>
        <v>3960000</v>
      </c>
      <c r="Q73" s="88" t="s">
        <v>15</v>
      </c>
      <c r="R73" s="726"/>
      <c r="S73" s="52"/>
      <c r="AF73" s="52"/>
      <c r="AG73" s="353"/>
      <c r="AH73" s="353"/>
    </row>
    <row r="74" spans="1:34" s="51" customFormat="1" ht="15.95" customHeight="1">
      <c r="A74" s="64"/>
      <c r="B74" s="76"/>
      <c r="C74" s="661"/>
      <c r="D74" s="527"/>
      <c r="E74" s="91"/>
      <c r="F74" s="526"/>
      <c r="G74" s="443"/>
      <c r="H74" s="442"/>
      <c r="I74" s="521" t="s">
        <v>572</v>
      </c>
      <c r="J74" s="187">
        <v>400000</v>
      </c>
      <c r="K74" s="130" t="s">
        <v>15</v>
      </c>
      <c r="L74" s="86" t="s">
        <v>36</v>
      </c>
      <c r="M74" s="85">
        <v>2</v>
      </c>
      <c r="N74" s="85" t="s">
        <v>33</v>
      </c>
      <c r="O74" s="104" t="s">
        <v>27</v>
      </c>
      <c r="P74" s="187">
        <f>SUM(J74*M74)</f>
        <v>800000</v>
      </c>
      <c r="Q74" s="88" t="s">
        <v>15</v>
      </c>
      <c r="R74" s="726"/>
      <c r="S74" s="52"/>
      <c r="AF74" s="52"/>
      <c r="AG74" s="353"/>
      <c r="AH74" s="353"/>
    </row>
    <row r="75" spans="1:34" s="51" customFormat="1" ht="15.95" customHeight="1">
      <c r="A75" s="64"/>
      <c r="B75" s="76"/>
      <c r="C75" s="689" t="s">
        <v>571</v>
      </c>
      <c r="D75" s="430">
        <v>1800</v>
      </c>
      <c r="E75" s="67">
        <f>+P75/1000</f>
        <v>1800</v>
      </c>
      <c r="F75" s="524">
        <v>6589</v>
      </c>
      <c r="G75" s="428">
        <f>+E75-D75</f>
        <v>0</v>
      </c>
      <c r="H75" s="427">
        <f>+G75/D75*100</f>
        <v>0</v>
      </c>
      <c r="I75" s="460"/>
      <c r="J75" s="73"/>
      <c r="K75" s="246"/>
      <c r="L75" s="74"/>
      <c r="M75" s="75" t="s">
        <v>23</v>
      </c>
      <c r="N75" s="75"/>
      <c r="O75" s="75"/>
      <c r="P75" s="73">
        <f>SUM(P76:P77)</f>
        <v>1800000</v>
      </c>
      <c r="Q75" s="63" t="s">
        <v>15</v>
      </c>
      <c r="R75" s="726"/>
      <c r="S75" s="52"/>
      <c r="AF75" s="52"/>
      <c r="AG75" s="353"/>
      <c r="AH75" s="353"/>
    </row>
    <row r="76" spans="1:34" s="51" customFormat="1" ht="15.95" customHeight="1">
      <c r="A76" s="64"/>
      <c r="B76" s="76"/>
      <c r="C76" s="688"/>
      <c r="D76" s="420"/>
      <c r="E76" s="78"/>
      <c r="F76" s="522"/>
      <c r="G76" s="418">
        <f>+E76-D76</f>
        <v>0</v>
      </c>
      <c r="H76" s="417" t="e">
        <f>+G76/D76*100</f>
        <v>#DIV/0!</v>
      </c>
      <c r="I76" s="521" t="s">
        <v>570</v>
      </c>
      <c r="J76" s="187">
        <v>100000</v>
      </c>
      <c r="K76" s="130" t="s">
        <v>61</v>
      </c>
      <c r="L76" s="85" t="s">
        <v>36</v>
      </c>
      <c r="M76" s="85">
        <v>12</v>
      </c>
      <c r="N76" s="85" t="s">
        <v>26</v>
      </c>
      <c r="O76" s="104" t="s">
        <v>27</v>
      </c>
      <c r="P76" s="187">
        <f>SUM(J76*M76)</f>
        <v>1200000</v>
      </c>
      <c r="Q76" s="88" t="s">
        <v>15</v>
      </c>
      <c r="R76" s="726"/>
      <c r="S76" s="52"/>
      <c r="AF76" s="52"/>
      <c r="AG76" s="353"/>
      <c r="AH76" s="353"/>
    </row>
    <row r="77" spans="1:34" s="51" customFormat="1" ht="15.95" customHeight="1">
      <c r="A77" s="276"/>
      <c r="B77" s="242"/>
      <c r="C77" s="687"/>
      <c r="D77" s="527"/>
      <c r="E77" s="91"/>
      <c r="F77" s="543"/>
      <c r="G77" s="443">
        <f>+E77-D77</f>
        <v>0</v>
      </c>
      <c r="H77" s="525" t="e">
        <f>+G77/D77*100</f>
        <v>#DIV/0!</v>
      </c>
      <c r="I77" s="615" t="s">
        <v>569</v>
      </c>
      <c r="J77" s="95">
        <v>100000</v>
      </c>
      <c r="K77" s="395" t="s">
        <v>15</v>
      </c>
      <c r="L77" s="257" t="s">
        <v>36</v>
      </c>
      <c r="M77" s="256">
        <v>6</v>
      </c>
      <c r="N77" s="256" t="s">
        <v>33</v>
      </c>
      <c r="O77" s="258" t="s">
        <v>27</v>
      </c>
      <c r="P77" s="95">
        <f>SUM(J77*M77)</f>
        <v>600000</v>
      </c>
      <c r="Q77" s="259" t="s">
        <v>15</v>
      </c>
      <c r="R77" s="726"/>
      <c r="S77" s="52"/>
      <c r="AF77" s="52"/>
      <c r="AG77" s="353"/>
      <c r="AH77" s="353"/>
    </row>
    <row r="78" spans="1:34" s="51" customFormat="1" ht="20.100000000000001" customHeight="1">
      <c r="A78" s="39" t="s">
        <v>16</v>
      </c>
      <c r="B78" s="40" t="s">
        <v>17</v>
      </c>
      <c r="C78" s="41"/>
      <c r="D78" s="733">
        <f>SUM(D79:D84)</f>
        <v>56902</v>
      </c>
      <c r="E78" s="42">
        <f>SUM(E79:E84)</f>
        <v>56902</v>
      </c>
      <c r="F78" s="732">
        <f>SUM(F79:F84)</f>
        <v>215364</v>
      </c>
      <c r="G78" s="731">
        <f>+E78-D78</f>
        <v>0</v>
      </c>
      <c r="H78" s="730">
        <f>+G78/D78*100</f>
        <v>0</v>
      </c>
      <c r="I78" s="521"/>
      <c r="J78" s="187"/>
      <c r="K78" s="130"/>
      <c r="L78" s="85"/>
      <c r="M78" s="85"/>
      <c r="N78" s="85"/>
      <c r="O78" s="85"/>
      <c r="P78" s="729">
        <f>SUM(P79,P81,P84)</f>
        <v>56902000</v>
      </c>
      <c r="Q78" s="50" t="s">
        <v>15</v>
      </c>
      <c r="R78" s="726"/>
      <c r="S78" s="52"/>
      <c r="AF78" s="52"/>
      <c r="AG78" s="353"/>
      <c r="AH78" s="353"/>
    </row>
    <row r="79" spans="1:34" s="51" customFormat="1" ht="16.5" customHeight="1">
      <c r="A79" s="39" t="s">
        <v>568</v>
      </c>
      <c r="B79" s="53" t="s">
        <v>567</v>
      </c>
      <c r="C79" s="689" t="s">
        <v>567</v>
      </c>
      <c r="D79" s="430">
        <v>5000</v>
      </c>
      <c r="E79" s="67">
        <f>+P79/1000</f>
        <v>5000</v>
      </c>
      <c r="F79" s="524">
        <v>290</v>
      </c>
      <c r="G79" s="428">
        <f>+E79-D79</f>
        <v>0</v>
      </c>
      <c r="H79" s="427">
        <v>0</v>
      </c>
      <c r="I79" s="728"/>
      <c r="J79" s="73"/>
      <c r="K79" s="246"/>
      <c r="L79" s="105"/>
      <c r="M79" s="74" t="s">
        <v>23</v>
      </c>
      <c r="N79" s="74"/>
      <c r="O79" s="74"/>
      <c r="P79" s="73">
        <f>SUM(P80:P80)</f>
        <v>5000000</v>
      </c>
      <c r="Q79" s="63" t="s">
        <v>15</v>
      </c>
      <c r="R79" s="726"/>
      <c r="S79" s="52"/>
      <c r="AF79" s="52"/>
      <c r="AG79" s="353"/>
      <c r="AH79" s="353"/>
    </row>
    <row r="80" spans="1:34" s="51" customFormat="1" ht="16.5" customHeight="1">
      <c r="A80" s="64"/>
      <c r="B80" s="76"/>
      <c r="C80" s="687"/>
      <c r="D80" s="527"/>
      <c r="E80" s="91"/>
      <c r="F80" s="543"/>
      <c r="G80" s="443"/>
      <c r="H80" s="525"/>
      <c r="I80" s="727" t="s">
        <v>566</v>
      </c>
      <c r="J80" s="95">
        <v>5000000</v>
      </c>
      <c r="K80" s="395" t="s">
        <v>15</v>
      </c>
      <c r="L80" s="257" t="s">
        <v>36</v>
      </c>
      <c r="M80" s="256">
        <v>1</v>
      </c>
      <c r="N80" s="256" t="s">
        <v>33</v>
      </c>
      <c r="O80" s="258" t="s">
        <v>27</v>
      </c>
      <c r="P80" s="95">
        <f>SUM(J80*M80)</f>
        <v>5000000</v>
      </c>
      <c r="Q80" s="259" t="s">
        <v>15</v>
      </c>
      <c r="R80" s="726"/>
      <c r="S80" s="52"/>
      <c r="AF80" s="52"/>
      <c r="AG80" s="353"/>
      <c r="AH80" s="353"/>
    </row>
    <row r="81" spans="1:34" s="51" customFormat="1" ht="16.5" customHeight="1">
      <c r="A81" s="64"/>
      <c r="B81" s="76"/>
      <c r="C81" s="627" t="s">
        <v>565</v>
      </c>
      <c r="D81" s="430">
        <v>48902</v>
      </c>
      <c r="E81" s="67">
        <f>+P81/1000</f>
        <v>48902</v>
      </c>
      <c r="F81" s="524">
        <v>80074</v>
      </c>
      <c r="G81" s="428">
        <f>+E81-D81</f>
        <v>0</v>
      </c>
      <c r="H81" s="427">
        <f>+G81/D81*100</f>
        <v>0</v>
      </c>
      <c r="I81" s="683"/>
      <c r="J81" s="187"/>
      <c r="K81" s="130"/>
      <c r="L81" s="86"/>
      <c r="M81" s="85" t="s">
        <v>23</v>
      </c>
      <c r="N81" s="85"/>
      <c r="O81" s="85"/>
      <c r="P81" s="187">
        <f>SUM(P82:P83)</f>
        <v>48902000</v>
      </c>
      <c r="Q81" s="88" t="s">
        <v>15</v>
      </c>
      <c r="R81" s="726"/>
      <c r="S81" s="3"/>
      <c r="AF81" s="52"/>
      <c r="AG81" s="353"/>
      <c r="AH81" s="353"/>
    </row>
    <row r="82" spans="1:34" s="51" customFormat="1" ht="16.5" customHeight="1">
      <c r="A82" s="64"/>
      <c r="B82" s="76"/>
      <c r="C82" s="623"/>
      <c r="D82" s="420"/>
      <c r="E82" s="78"/>
      <c r="F82" s="522"/>
      <c r="G82" s="418"/>
      <c r="H82" s="417"/>
      <c r="I82" s="416" t="s">
        <v>564</v>
      </c>
      <c r="J82" s="187">
        <v>1000000</v>
      </c>
      <c r="K82" s="130" t="s">
        <v>15</v>
      </c>
      <c r="L82" s="86" t="s">
        <v>25</v>
      </c>
      <c r="M82" s="85">
        <v>5</v>
      </c>
      <c r="N82" s="85" t="s">
        <v>33</v>
      </c>
      <c r="O82" s="104" t="s">
        <v>27</v>
      </c>
      <c r="P82" s="187">
        <f>SUM(J82*M82)</f>
        <v>5000000</v>
      </c>
      <c r="Q82" s="88" t="s">
        <v>15</v>
      </c>
      <c r="R82" s="726"/>
      <c r="S82" s="52"/>
      <c r="AF82" s="52"/>
      <c r="AG82" s="353"/>
      <c r="AH82" s="353"/>
    </row>
    <row r="83" spans="1:34" s="51" customFormat="1" ht="16.5" customHeight="1">
      <c r="A83" s="64"/>
      <c r="B83" s="76"/>
      <c r="C83" s="661"/>
      <c r="D83" s="527"/>
      <c r="E83" s="91"/>
      <c r="F83" s="526"/>
      <c r="G83" s="443"/>
      <c r="H83" s="525"/>
      <c r="I83" s="416" t="s">
        <v>563</v>
      </c>
      <c r="J83" s="187">
        <v>43902000</v>
      </c>
      <c r="K83" s="130" t="s">
        <v>15</v>
      </c>
      <c r="L83" s="86" t="s">
        <v>25</v>
      </c>
      <c r="M83" s="85">
        <v>1</v>
      </c>
      <c r="N83" s="85" t="s">
        <v>33</v>
      </c>
      <c r="O83" s="104" t="s">
        <v>27</v>
      </c>
      <c r="P83" s="187">
        <f>SUM(J83*M83)</f>
        <v>43902000</v>
      </c>
      <c r="Q83" s="88" t="s">
        <v>15</v>
      </c>
      <c r="R83" s="726"/>
      <c r="S83" s="52"/>
      <c r="AF83" s="52"/>
      <c r="AG83" s="353"/>
      <c r="AH83" s="353"/>
    </row>
    <row r="84" spans="1:34" s="51" customFormat="1" ht="16.5" customHeight="1">
      <c r="A84" s="64"/>
      <c r="B84" s="76"/>
      <c r="C84" s="432" t="s">
        <v>562</v>
      </c>
      <c r="D84" s="430">
        <v>3000</v>
      </c>
      <c r="E84" s="67">
        <f>+P84/1000</f>
        <v>3000</v>
      </c>
      <c r="F84" s="524">
        <v>135000</v>
      </c>
      <c r="G84" s="428">
        <f>+E84-D84</f>
        <v>0</v>
      </c>
      <c r="H84" s="427">
        <f>+G84/D84*100</f>
        <v>0</v>
      </c>
      <c r="I84" s="678"/>
      <c r="J84" s="73"/>
      <c r="K84" s="246"/>
      <c r="L84" s="105"/>
      <c r="M84" s="74" t="s">
        <v>23</v>
      </c>
      <c r="N84" s="74"/>
      <c r="O84" s="74"/>
      <c r="P84" s="73">
        <f>SUM(P85:P85)</f>
        <v>3000000</v>
      </c>
      <c r="Q84" s="63" t="s">
        <v>15</v>
      </c>
      <c r="R84" s="726"/>
      <c r="S84" s="52"/>
      <c r="AF84" s="52"/>
      <c r="AG84" s="353"/>
      <c r="AH84" s="353"/>
    </row>
    <row r="85" spans="1:34" s="51" customFormat="1" ht="16.5" customHeight="1" thickBot="1">
      <c r="A85" s="331"/>
      <c r="B85" s="76"/>
      <c r="C85" s="422"/>
      <c r="D85" s="420"/>
      <c r="E85" s="78"/>
      <c r="F85" s="522"/>
      <c r="G85" s="418"/>
      <c r="H85" s="417"/>
      <c r="I85" s="416" t="s">
        <v>561</v>
      </c>
      <c r="J85" s="187">
        <v>500000</v>
      </c>
      <c r="K85" s="130" t="s">
        <v>15</v>
      </c>
      <c r="L85" s="86" t="s">
        <v>36</v>
      </c>
      <c r="M85" s="85">
        <v>6</v>
      </c>
      <c r="N85" s="85" t="s">
        <v>33</v>
      </c>
      <c r="O85" s="104" t="s">
        <v>27</v>
      </c>
      <c r="P85" s="187">
        <f>J85*M85</f>
        <v>3000000</v>
      </c>
      <c r="Q85" s="88" t="s">
        <v>15</v>
      </c>
      <c r="R85" s="726"/>
      <c r="S85" s="52"/>
      <c r="AF85" s="52"/>
      <c r="AG85" s="353"/>
      <c r="AH85" s="353"/>
    </row>
    <row r="86" spans="1:34" ht="20.100000000000001" customHeight="1">
      <c r="A86" s="520" t="s">
        <v>358</v>
      </c>
      <c r="B86" s="519" t="s">
        <v>17</v>
      </c>
      <c r="C86" s="518"/>
      <c r="D86" s="725">
        <f>+D87+D113+D131+D158+D179+D210+D219+D226+D235+D266+D245+D255</f>
        <v>1185323</v>
      </c>
      <c r="E86" s="725">
        <f>+E87+E113+E131+E158+E179+E210+E219+E226+E235+E266+E245+E255</f>
        <v>1198147.3540000001</v>
      </c>
      <c r="F86" s="515" t="e">
        <f>+F87+F113+F158+#REF!+#REF!+F179+F210+F219+F235+#REF!+F266+F245+F255+#REF!</f>
        <v>#REF!</v>
      </c>
      <c r="G86" s="514">
        <f>+E86-D86</f>
        <v>12824.35400000005</v>
      </c>
      <c r="H86" s="513">
        <f>+G86/D86*100</f>
        <v>1.0819290606864163</v>
      </c>
      <c r="I86" s="724"/>
      <c r="J86" s="509"/>
      <c r="K86" s="511"/>
      <c r="L86" s="510"/>
      <c r="M86" s="510"/>
      <c r="N86" s="510"/>
      <c r="O86" s="510"/>
      <c r="P86" s="509">
        <f>+P87+P113+P131+P158+P179+P210+P219+P226+P235+P245+P255+P266</f>
        <v>1198147354</v>
      </c>
      <c r="Q86" s="508" t="s">
        <v>15</v>
      </c>
      <c r="R86" s="579"/>
    </row>
    <row r="87" spans="1:34" ht="20.100000000000001" customHeight="1">
      <c r="A87" s="424"/>
      <c r="B87" s="610" t="s">
        <v>546</v>
      </c>
      <c r="C87" s="179" t="s">
        <v>20</v>
      </c>
      <c r="D87" s="469">
        <f>SUM(D88:D101,D102:D112)</f>
        <v>153856</v>
      </c>
      <c r="E87" s="469">
        <f>SUM(E88:E101,E102:E112)</f>
        <v>143206</v>
      </c>
      <c r="F87" s="723">
        <f>SUM(F88:F101)</f>
        <v>59008</v>
      </c>
      <c r="G87" s="376">
        <f>+E87-D87</f>
        <v>-10650</v>
      </c>
      <c r="H87" s="467">
        <f>+G87/D87*100</f>
        <v>-6.9220569883527459</v>
      </c>
      <c r="I87" s="606"/>
      <c r="J87" s="286"/>
      <c r="K87" s="121"/>
      <c r="L87" s="122"/>
      <c r="M87" s="280" t="s">
        <v>23</v>
      </c>
      <c r="N87" s="280"/>
      <c r="O87" s="280"/>
      <c r="P87" s="286">
        <f>SUM(P88,P94,P97,P102,P104,P111)</f>
        <v>143206000</v>
      </c>
      <c r="Q87" s="182" t="s">
        <v>15</v>
      </c>
      <c r="R87" s="433"/>
    </row>
    <row r="88" spans="1:34" ht="15.95" customHeight="1">
      <c r="A88" s="424"/>
      <c r="B88" s="719"/>
      <c r="C88" s="722" t="s">
        <v>560</v>
      </c>
      <c r="D88" s="648">
        <v>27550</v>
      </c>
      <c r="E88" s="647">
        <f>+P88/1000</f>
        <v>27550</v>
      </c>
      <c r="F88" s="646">
        <v>896</v>
      </c>
      <c r="G88" s="721">
        <f>+E88-D88</f>
        <v>0</v>
      </c>
      <c r="H88" s="720">
        <f>+G88/D88*100</f>
        <v>0</v>
      </c>
      <c r="I88" s="460"/>
      <c r="J88" s="106"/>
      <c r="K88" s="246"/>
      <c r="L88" s="246"/>
      <c r="M88" s="75" t="s">
        <v>23</v>
      </c>
      <c r="N88" s="75"/>
      <c r="O88" s="75"/>
      <c r="P88" s="62">
        <f>SUM(P89:P93)</f>
        <v>27550000</v>
      </c>
      <c r="Q88" s="63" t="s">
        <v>15</v>
      </c>
      <c r="R88" s="549"/>
    </row>
    <row r="89" spans="1:34" ht="15.95" customHeight="1">
      <c r="A89" s="424"/>
      <c r="B89" s="719"/>
      <c r="C89" s="718"/>
      <c r="D89" s="631"/>
      <c r="E89" s="630"/>
      <c r="F89" s="629"/>
      <c r="G89" s="717"/>
      <c r="H89" s="716"/>
      <c r="I89" s="683" t="s">
        <v>559</v>
      </c>
      <c r="J89" s="87">
        <v>750000</v>
      </c>
      <c r="K89" s="130" t="s">
        <v>15</v>
      </c>
      <c r="L89" s="86" t="s">
        <v>36</v>
      </c>
      <c r="M89" s="85">
        <v>1</v>
      </c>
      <c r="N89" s="85" t="s">
        <v>411</v>
      </c>
      <c r="O89" s="104" t="s">
        <v>27</v>
      </c>
      <c r="P89" s="87">
        <f>SUM(J89*M89)</f>
        <v>750000</v>
      </c>
      <c r="Q89" s="88" t="s">
        <v>15</v>
      </c>
      <c r="R89" s="549" t="s">
        <v>528</v>
      </c>
    </row>
    <row r="90" spans="1:34" ht="15.95" customHeight="1">
      <c r="A90" s="424"/>
      <c r="B90" s="684"/>
      <c r="C90" s="718"/>
      <c r="D90" s="631"/>
      <c r="E90" s="630"/>
      <c r="F90" s="629"/>
      <c r="G90" s="717"/>
      <c r="H90" s="716"/>
      <c r="I90" s="683" t="s">
        <v>558</v>
      </c>
      <c r="J90" s="87">
        <v>1100000</v>
      </c>
      <c r="K90" s="130" t="s">
        <v>15</v>
      </c>
      <c r="L90" s="86" t="s">
        <v>36</v>
      </c>
      <c r="M90" s="85">
        <v>2</v>
      </c>
      <c r="N90" s="85" t="s">
        <v>467</v>
      </c>
      <c r="O90" s="104" t="s">
        <v>27</v>
      </c>
      <c r="P90" s="87">
        <f>SUM(J90*M90)</f>
        <v>2200000</v>
      </c>
      <c r="Q90" s="88" t="s">
        <v>15</v>
      </c>
      <c r="R90" s="549" t="s">
        <v>557</v>
      </c>
    </row>
    <row r="91" spans="1:34" ht="15.95" customHeight="1">
      <c r="A91" s="424"/>
      <c r="B91" s="684"/>
      <c r="C91" s="718"/>
      <c r="D91" s="631"/>
      <c r="E91" s="630"/>
      <c r="F91" s="629"/>
      <c r="G91" s="717"/>
      <c r="H91" s="716"/>
      <c r="I91" s="683" t="s">
        <v>556</v>
      </c>
      <c r="J91" s="87">
        <v>11900000</v>
      </c>
      <c r="K91" s="130" t="s">
        <v>15</v>
      </c>
      <c r="L91" s="86" t="s">
        <v>36</v>
      </c>
      <c r="M91" s="85">
        <v>1</v>
      </c>
      <c r="N91" s="85" t="s">
        <v>411</v>
      </c>
      <c r="O91" s="104" t="s">
        <v>27</v>
      </c>
      <c r="P91" s="87">
        <f>SUM(J91*M91)</f>
        <v>11900000</v>
      </c>
      <c r="Q91" s="88" t="s">
        <v>15</v>
      </c>
      <c r="R91" s="549" t="s">
        <v>555</v>
      </c>
    </row>
    <row r="92" spans="1:34" ht="15.95" customHeight="1">
      <c r="A92" s="424"/>
      <c r="B92" s="684"/>
      <c r="C92" s="718"/>
      <c r="D92" s="631"/>
      <c r="E92" s="630"/>
      <c r="F92" s="629"/>
      <c r="G92" s="717"/>
      <c r="H92" s="716"/>
      <c r="I92" s="683" t="s">
        <v>554</v>
      </c>
      <c r="J92" s="87">
        <v>1200000</v>
      </c>
      <c r="K92" s="130" t="s">
        <v>15</v>
      </c>
      <c r="L92" s="86" t="s">
        <v>36</v>
      </c>
      <c r="M92" s="85">
        <v>10</v>
      </c>
      <c r="N92" s="85" t="s">
        <v>45</v>
      </c>
      <c r="O92" s="104" t="s">
        <v>27</v>
      </c>
      <c r="P92" s="87">
        <f>SUM(J92*M92)</f>
        <v>12000000</v>
      </c>
      <c r="Q92" s="88" t="s">
        <v>15</v>
      </c>
      <c r="R92" s="549" t="s">
        <v>553</v>
      </c>
    </row>
    <row r="93" spans="1:34" ht="15.95" customHeight="1">
      <c r="A93" s="424"/>
      <c r="B93" s="76"/>
      <c r="C93" s="715"/>
      <c r="D93" s="714"/>
      <c r="E93" s="713"/>
      <c r="F93" s="712"/>
      <c r="G93" s="711">
        <f>+E93-D93</f>
        <v>0</v>
      </c>
      <c r="H93" s="710" t="e">
        <f>+G93/D93*100</f>
        <v>#DIV/0!</v>
      </c>
      <c r="I93" s="615" t="s">
        <v>552</v>
      </c>
      <c r="J93" s="394">
        <v>350000</v>
      </c>
      <c r="K93" s="395" t="s">
        <v>15</v>
      </c>
      <c r="L93" s="257" t="s">
        <v>25</v>
      </c>
      <c r="M93" s="256">
        <v>2</v>
      </c>
      <c r="N93" s="256" t="s">
        <v>33</v>
      </c>
      <c r="O93" s="258" t="s">
        <v>27</v>
      </c>
      <c r="P93" s="394">
        <f>SUM(J93*M93)</f>
        <v>700000</v>
      </c>
      <c r="Q93" s="259" t="s">
        <v>15</v>
      </c>
      <c r="R93" s="549" t="s">
        <v>182</v>
      </c>
    </row>
    <row r="94" spans="1:34" ht="15.95" customHeight="1">
      <c r="A94" s="424"/>
      <c r="B94" s="76"/>
      <c r="C94" s="709" t="s">
        <v>551</v>
      </c>
      <c r="D94" s="604">
        <v>18000</v>
      </c>
      <c r="E94" s="603">
        <f>+P94/1000</f>
        <v>18000</v>
      </c>
      <c r="F94" s="524">
        <v>8000</v>
      </c>
      <c r="G94" s="580">
        <f>+E94-D94</f>
        <v>0</v>
      </c>
      <c r="H94" s="602">
        <f>+G94/D94*100</f>
        <v>0</v>
      </c>
      <c r="I94" s="426"/>
      <c r="J94" s="106"/>
      <c r="K94" s="246"/>
      <c r="L94" s="105"/>
      <c r="M94" s="75" t="s">
        <v>23</v>
      </c>
      <c r="N94" s="75"/>
      <c r="O94" s="75"/>
      <c r="P94" s="106">
        <f>SUM(P95:P96)</f>
        <v>18000000</v>
      </c>
      <c r="Q94" s="63" t="s">
        <v>15</v>
      </c>
      <c r="R94" s="549"/>
    </row>
    <row r="95" spans="1:34" ht="15.95" customHeight="1">
      <c r="A95" s="424"/>
      <c r="B95" s="76"/>
      <c r="C95" s="708"/>
      <c r="D95" s="600"/>
      <c r="E95" s="599"/>
      <c r="F95" s="522"/>
      <c r="G95" s="578">
        <f>+E95-D95</f>
        <v>0</v>
      </c>
      <c r="H95" s="598" t="e">
        <f>+G95/D95*100</f>
        <v>#DIV/0!</v>
      </c>
      <c r="I95" s="521" t="s">
        <v>550</v>
      </c>
      <c r="J95" s="87">
        <v>7000000</v>
      </c>
      <c r="K95" s="130" t="s">
        <v>15</v>
      </c>
      <c r="L95" s="86" t="s">
        <v>25</v>
      </c>
      <c r="M95" s="85">
        <v>1</v>
      </c>
      <c r="N95" s="85" t="s">
        <v>467</v>
      </c>
      <c r="O95" s="104" t="s">
        <v>27</v>
      </c>
      <c r="P95" s="87">
        <f>SUM(J95*M95)</f>
        <v>7000000</v>
      </c>
      <c r="Q95" s="88" t="s">
        <v>15</v>
      </c>
      <c r="R95" s="549" t="s">
        <v>549</v>
      </c>
    </row>
    <row r="96" spans="1:34" ht="15.95" customHeight="1">
      <c r="A96" s="424"/>
      <c r="B96" s="76"/>
      <c r="C96" s="707"/>
      <c r="D96" s="596"/>
      <c r="E96" s="595"/>
      <c r="F96" s="543"/>
      <c r="G96" s="594"/>
      <c r="H96" s="593"/>
      <c r="I96" s="706" t="s">
        <v>548</v>
      </c>
      <c r="J96" s="394">
        <v>11000000</v>
      </c>
      <c r="K96" s="395" t="s">
        <v>15</v>
      </c>
      <c r="L96" s="257" t="s">
        <v>25</v>
      </c>
      <c r="M96" s="256">
        <v>1</v>
      </c>
      <c r="N96" s="256" t="s">
        <v>467</v>
      </c>
      <c r="O96" s="258" t="s">
        <v>27</v>
      </c>
      <c r="P96" s="394">
        <f>SUM(J96*M96)</f>
        <v>11000000</v>
      </c>
      <c r="Q96" s="259" t="s">
        <v>15</v>
      </c>
      <c r="R96" s="549" t="s">
        <v>547</v>
      </c>
    </row>
    <row r="97" spans="1:18" ht="15.95" customHeight="1">
      <c r="A97" s="471" t="s">
        <v>358</v>
      </c>
      <c r="B97" s="684" t="s">
        <v>546</v>
      </c>
      <c r="C97" s="432" t="s">
        <v>545</v>
      </c>
      <c r="D97" s="604">
        <v>54700</v>
      </c>
      <c r="E97" s="603">
        <f>+P97/1000</f>
        <v>54700</v>
      </c>
      <c r="F97" s="524">
        <v>50112</v>
      </c>
      <c r="G97" s="580">
        <f>+E97-D97</f>
        <v>0</v>
      </c>
      <c r="H97" s="602">
        <f>+G97/D97*100</f>
        <v>0</v>
      </c>
      <c r="I97" s="426"/>
      <c r="J97" s="106"/>
      <c r="K97" s="246"/>
      <c r="L97" s="105"/>
      <c r="M97" s="75" t="s">
        <v>23</v>
      </c>
      <c r="N97" s="75"/>
      <c r="O97" s="75"/>
      <c r="P97" s="106">
        <f>SUM(P98:P101)</f>
        <v>54700000</v>
      </c>
      <c r="Q97" s="63" t="s">
        <v>15</v>
      </c>
      <c r="R97" s="549"/>
    </row>
    <row r="98" spans="1:18" ht="15.95" customHeight="1">
      <c r="A98" s="471"/>
      <c r="B98" s="65" t="s">
        <v>544</v>
      </c>
      <c r="C98" s="422"/>
      <c r="D98" s="600"/>
      <c r="E98" s="599"/>
      <c r="F98" s="522"/>
      <c r="G98" s="578">
        <f>+E98-D98</f>
        <v>0</v>
      </c>
      <c r="H98" s="598" t="e">
        <f>+G98/D98*100</f>
        <v>#DIV/0!</v>
      </c>
      <c r="I98" s="472" t="s">
        <v>543</v>
      </c>
      <c r="J98" s="87">
        <v>48000000</v>
      </c>
      <c r="K98" s="130" t="s">
        <v>15</v>
      </c>
      <c r="L98" s="86" t="s">
        <v>25</v>
      </c>
      <c r="M98" s="85">
        <v>1</v>
      </c>
      <c r="N98" s="85" t="s">
        <v>411</v>
      </c>
      <c r="O98" s="85" t="s">
        <v>27</v>
      </c>
      <c r="P98" s="87">
        <f>J98*M98</f>
        <v>48000000</v>
      </c>
      <c r="Q98" s="88" t="s">
        <v>15</v>
      </c>
      <c r="R98" s="549" t="s">
        <v>542</v>
      </c>
    </row>
    <row r="99" spans="1:18" ht="15.95" customHeight="1">
      <c r="A99" s="424"/>
      <c r="B99" s="76"/>
      <c r="C99" s="422"/>
      <c r="D99" s="600"/>
      <c r="E99" s="599"/>
      <c r="F99" s="522"/>
      <c r="G99" s="578"/>
      <c r="H99" s="598"/>
      <c r="I99" s="472" t="s">
        <v>541</v>
      </c>
      <c r="J99" s="87">
        <v>250000</v>
      </c>
      <c r="K99" s="130" t="s">
        <v>15</v>
      </c>
      <c r="L99" s="86" t="s">
        <v>25</v>
      </c>
      <c r="M99" s="85">
        <v>12</v>
      </c>
      <c r="N99" s="85" t="s">
        <v>33</v>
      </c>
      <c r="O99" s="85" t="s">
        <v>27</v>
      </c>
      <c r="P99" s="87">
        <f>J99*M99</f>
        <v>3000000</v>
      </c>
      <c r="Q99" s="88" t="s">
        <v>15</v>
      </c>
      <c r="R99" s="549" t="s">
        <v>528</v>
      </c>
    </row>
    <row r="100" spans="1:18" ht="15.95" customHeight="1">
      <c r="A100" s="424"/>
      <c r="B100" s="76"/>
      <c r="C100" s="422"/>
      <c r="D100" s="600"/>
      <c r="E100" s="599"/>
      <c r="F100" s="522"/>
      <c r="G100" s="578"/>
      <c r="H100" s="598"/>
      <c r="I100" s="472" t="s">
        <v>540</v>
      </c>
      <c r="J100" s="87">
        <v>2700000</v>
      </c>
      <c r="K100" s="130" t="s">
        <v>15</v>
      </c>
      <c r="L100" s="86" t="s">
        <v>25</v>
      </c>
      <c r="M100" s="85">
        <v>1</v>
      </c>
      <c r="N100" s="85" t="s">
        <v>411</v>
      </c>
      <c r="O100" s="85" t="s">
        <v>27</v>
      </c>
      <c r="P100" s="87">
        <f>J100*M100</f>
        <v>2700000</v>
      </c>
      <c r="Q100" s="88" t="s">
        <v>15</v>
      </c>
      <c r="R100" s="549" t="s">
        <v>539</v>
      </c>
    </row>
    <row r="101" spans="1:18" ht="15.95" customHeight="1">
      <c r="A101" s="424"/>
      <c r="B101" s="76"/>
      <c r="C101" s="447"/>
      <c r="D101" s="596"/>
      <c r="E101" s="595"/>
      <c r="F101" s="543"/>
      <c r="G101" s="594">
        <f>+E101-D101</f>
        <v>0</v>
      </c>
      <c r="H101" s="593" t="e">
        <f>+G101/D101*100</f>
        <v>#DIV/0!</v>
      </c>
      <c r="I101" s="586" t="s">
        <v>538</v>
      </c>
      <c r="J101" s="225">
        <v>1000000</v>
      </c>
      <c r="K101" s="585" t="s">
        <v>15</v>
      </c>
      <c r="L101" s="227" t="s">
        <v>266</v>
      </c>
      <c r="M101" s="226">
        <v>1</v>
      </c>
      <c r="N101" s="226" t="s">
        <v>411</v>
      </c>
      <c r="O101" s="228" t="s">
        <v>27</v>
      </c>
      <c r="P101" s="225">
        <f>SUM(J101*M101)</f>
        <v>1000000</v>
      </c>
      <c r="Q101" s="229" t="s">
        <v>15</v>
      </c>
      <c r="R101" s="549" t="s">
        <v>528</v>
      </c>
    </row>
    <row r="102" spans="1:18" ht="15.95" customHeight="1">
      <c r="A102" s="471"/>
      <c r="B102" s="684"/>
      <c r="C102" s="432" t="s">
        <v>537</v>
      </c>
      <c r="D102" s="604">
        <v>1716</v>
      </c>
      <c r="E102" s="603">
        <f>P102/1000</f>
        <v>1716</v>
      </c>
      <c r="F102" s="608"/>
      <c r="G102" s="580">
        <f>E102-D102</f>
        <v>0</v>
      </c>
      <c r="H102" s="602">
        <f>G102/D102*100</f>
        <v>0</v>
      </c>
      <c r="I102" s="235"/>
      <c r="J102" s="142"/>
      <c r="K102" s="199"/>
      <c r="L102" s="144"/>
      <c r="M102" s="231" t="s">
        <v>23</v>
      </c>
      <c r="N102" s="231"/>
      <c r="O102" s="231"/>
      <c r="P102" s="142">
        <f>SUM(P103:P103)</f>
        <v>1716000</v>
      </c>
      <c r="Q102" s="141" t="s">
        <v>15</v>
      </c>
      <c r="R102" s="703"/>
    </row>
    <row r="103" spans="1:18" ht="15.95" customHeight="1">
      <c r="A103" s="471"/>
      <c r="B103" s="65"/>
      <c r="C103" s="623"/>
      <c r="D103" s="600"/>
      <c r="E103" s="599"/>
      <c r="F103" s="608"/>
      <c r="G103" s="578"/>
      <c r="H103" s="598"/>
      <c r="I103" s="235" t="s">
        <v>536</v>
      </c>
      <c r="J103" s="87">
        <v>143000</v>
      </c>
      <c r="K103" s="130" t="s">
        <v>15</v>
      </c>
      <c r="L103" s="86" t="s">
        <v>25</v>
      </c>
      <c r="M103" s="85">
        <v>12</v>
      </c>
      <c r="N103" s="85" t="s">
        <v>26</v>
      </c>
      <c r="O103" s="85" t="s">
        <v>27</v>
      </c>
      <c r="P103" s="87">
        <f>J103*M103</f>
        <v>1716000</v>
      </c>
      <c r="Q103" s="88" t="s">
        <v>15</v>
      </c>
      <c r="R103" s="703"/>
    </row>
    <row r="104" spans="1:18" ht="15" customHeight="1">
      <c r="A104" s="424"/>
      <c r="B104" s="76"/>
      <c r="C104" s="627" t="s">
        <v>535</v>
      </c>
      <c r="D104" s="604">
        <v>51640</v>
      </c>
      <c r="E104" s="603">
        <f>P104/1000</f>
        <v>40990</v>
      </c>
      <c r="F104" s="608"/>
      <c r="G104" s="580">
        <f>E104-D104</f>
        <v>-10650</v>
      </c>
      <c r="H104" s="602">
        <f>G104/D104*100</f>
        <v>-20.623547637490315</v>
      </c>
      <c r="I104" s="460"/>
      <c r="J104" s="73"/>
      <c r="K104" s="246"/>
      <c r="L104" s="105"/>
      <c r="M104" s="75" t="s">
        <v>23</v>
      </c>
      <c r="N104" s="75"/>
      <c r="O104" s="75"/>
      <c r="P104" s="73">
        <f>SUM(P105:P110)</f>
        <v>40990000</v>
      </c>
      <c r="Q104" s="63" t="s">
        <v>15</v>
      </c>
      <c r="R104" s="703"/>
    </row>
    <row r="105" spans="1:18" ht="15" customHeight="1">
      <c r="A105" s="424"/>
      <c r="B105" s="76"/>
      <c r="C105" s="623"/>
      <c r="D105" s="600"/>
      <c r="E105" s="599"/>
      <c r="F105" s="608"/>
      <c r="G105" s="578"/>
      <c r="H105" s="598"/>
      <c r="I105" s="621" t="s">
        <v>534</v>
      </c>
      <c r="J105" s="137">
        <v>5325000</v>
      </c>
      <c r="K105" s="561" t="s">
        <v>15</v>
      </c>
      <c r="L105" s="139" t="s">
        <v>36</v>
      </c>
      <c r="M105" s="138">
        <v>2</v>
      </c>
      <c r="N105" s="138" t="s">
        <v>33</v>
      </c>
      <c r="O105" s="108" t="s">
        <v>27</v>
      </c>
      <c r="P105" s="111">
        <f>SUM(J105*M105)</f>
        <v>10650000</v>
      </c>
      <c r="Q105" s="112" t="s">
        <v>15</v>
      </c>
      <c r="R105" s="433" t="s">
        <v>533</v>
      </c>
    </row>
    <row r="106" spans="1:18" ht="15" customHeight="1">
      <c r="A106" s="424"/>
      <c r="B106" s="76"/>
      <c r="C106" s="623"/>
      <c r="D106" s="600"/>
      <c r="E106" s="599"/>
      <c r="F106" s="608"/>
      <c r="G106" s="578"/>
      <c r="H106" s="598"/>
      <c r="I106" s="620" t="s">
        <v>532</v>
      </c>
      <c r="J106" s="142">
        <v>700000</v>
      </c>
      <c r="K106" s="199" t="s">
        <v>15</v>
      </c>
      <c r="L106" s="144" t="s">
        <v>36</v>
      </c>
      <c r="M106" s="143">
        <v>2</v>
      </c>
      <c r="N106" s="143" t="s">
        <v>33</v>
      </c>
      <c r="O106" s="85" t="s">
        <v>27</v>
      </c>
      <c r="P106" s="87">
        <f>SUM(J106*M106)</f>
        <v>1400000</v>
      </c>
      <c r="Q106" s="88" t="s">
        <v>15</v>
      </c>
      <c r="R106" s="433" t="s">
        <v>531</v>
      </c>
    </row>
    <row r="107" spans="1:18" ht="15" customHeight="1">
      <c r="A107" s="424"/>
      <c r="B107" s="76"/>
      <c r="C107" s="623"/>
      <c r="D107" s="600"/>
      <c r="E107" s="599"/>
      <c r="F107" s="608"/>
      <c r="G107" s="578"/>
      <c r="H107" s="598"/>
      <c r="I107" s="620" t="s">
        <v>530</v>
      </c>
      <c r="J107" s="142">
        <v>900000</v>
      </c>
      <c r="K107" s="199" t="s">
        <v>15</v>
      </c>
      <c r="L107" s="144" t="s">
        <v>36</v>
      </c>
      <c r="M107" s="143">
        <v>1</v>
      </c>
      <c r="N107" s="143" t="s">
        <v>33</v>
      </c>
      <c r="O107" s="85" t="s">
        <v>27</v>
      </c>
      <c r="P107" s="87">
        <f>SUM(J107*M107)</f>
        <v>900000</v>
      </c>
      <c r="Q107" s="88" t="s">
        <v>15</v>
      </c>
      <c r="R107" s="433" t="s">
        <v>182</v>
      </c>
    </row>
    <row r="108" spans="1:18" ht="15" customHeight="1">
      <c r="A108" s="424"/>
      <c r="B108" s="76"/>
      <c r="C108" s="623"/>
      <c r="D108" s="600"/>
      <c r="E108" s="599"/>
      <c r="F108" s="608"/>
      <c r="G108" s="578"/>
      <c r="H108" s="598"/>
      <c r="I108" s="620" t="s">
        <v>529</v>
      </c>
      <c r="J108" s="142">
        <v>320000</v>
      </c>
      <c r="K108" s="199" t="s">
        <v>15</v>
      </c>
      <c r="L108" s="144" t="s">
        <v>36</v>
      </c>
      <c r="M108" s="143">
        <v>2</v>
      </c>
      <c r="N108" s="143" t="s">
        <v>33</v>
      </c>
      <c r="O108" s="85" t="s">
        <v>27</v>
      </c>
      <c r="P108" s="87">
        <f>SUM(J108*M108)</f>
        <v>640000</v>
      </c>
      <c r="Q108" s="88" t="s">
        <v>15</v>
      </c>
      <c r="R108" s="549" t="s">
        <v>528</v>
      </c>
    </row>
    <row r="109" spans="1:18" ht="15.95" customHeight="1">
      <c r="A109" s="424"/>
      <c r="B109" s="76"/>
      <c r="C109" s="623"/>
      <c r="D109" s="600"/>
      <c r="E109" s="599"/>
      <c r="F109" s="608"/>
      <c r="G109" s="578"/>
      <c r="H109" s="598"/>
      <c r="I109" s="705" t="s">
        <v>527</v>
      </c>
      <c r="J109" s="142">
        <v>400000</v>
      </c>
      <c r="K109" s="199" t="s">
        <v>15</v>
      </c>
      <c r="L109" s="144" t="s">
        <v>36</v>
      </c>
      <c r="M109" s="143">
        <v>10</v>
      </c>
      <c r="N109" s="143" t="s">
        <v>33</v>
      </c>
      <c r="O109" s="85" t="s">
        <v>27</v>
      </c>
      <c r="P109" s="87">
        <f>SUM(J109*M109)</f>
        <v>4000000</v>
      </c>
      <c r="Q109" s="88" t="s">
        <v>15</v>
      </c>
      <c r="R109" s="433" t="s">
        <v>75</v>
      </c>
    </row>
    <row r="110" spans="1:18" ht="15.95" customHeight="1">
      <c r="A110" s="424"/>
      <c r="B110" s="76"/>
      <c r="C110" s="661"/>
      <c r="D110" s="596"/>
      <c r="E110" s="595"/>
      <c r="F110" s="608"/>
      <c r="G110" s="594"/>
      <c r="H110" s="593"/>
      <c r="I110" s="620" t="s">
        <v>526</v>
      </c>
      <c r="J110" s="142">
        <v>1950000</v>
      </c>
      <c r="K110" s="199" t="s">
        <v>15</v>
      </c>
      <c r="L110" s="144" t="s">
        <v>36</v>
      </c>
      <c r="M110" s="143">
        <v>12</v>
      </c>
      <c r="N110" s="143" t="s">
        <v>33</v>
      </c>
      <c r="O110" s="85" t="s">
        <v>27</v>
      </c>
      <c r="P110" s="87">
        <v>23400000</v>
      </c>
      <c r="Q110" s="88" t="s">
        <v>15</v>
      </c>
      <c r="R110" s="433" t="s">
        <v>427</v>
      </c>
    </row>
    <row r="111" spans="1:18" ht="15.95" customHeight="1">
      <c r="A111" s="424"/>
      <c r="B111" s="76"/>
      <c r="C111" s="627" t="s">
        <v>525</v>
      </c>
      <c r="D111" s="604">
        <v>250</v>
      </c>
      <c r="E111" s="603">
        <f>P111/1000</f>
        <v>250</v>
      </c>
      <c r="F111" s="608"/>
      <c r="G111" s="580">
        <f>E111-D111</f>
        <v>0</v>
      </c>
      <c r="H111" s="602">
        <f>G111/D111*100</f>
        <v>0</v>
      </c>
      <c r="I111" s="460"/>
      <c r="J111" s="73"/>
      <c r="K111" s="246"/>
      <c r="L111" s="105"/>
      <c r="M111" s="75" t="s">
        <v>23</v>
      </c>
      <c r="N111" s="75"/>
      <c r="O111" s="75"/>
      <c r="P111" s="73">
        <f>SUM(P112:P112)</f>
        <v>250000</v>
      </c>
      <c r="Q111" s="63" t="s">
        <v>15</v>
      </c>
      <c r="R111" s="703"/>
    </row>
    <row r="112" spans="1:18" ht="15.95" customHeight="1">
      <c r="A112" s="424"/>
      <c r="B112" s="242"/>
      <c r="C112" s="661"/>
      <c r="D112" s="596"/>
      <c r="E112" s="595"/>
      <c r="F112" s="608"/>
      <c r="G112" s="594"/>
      <c r="H112" s="593"/>
      <c r="I112" s="704" t="s">
        <v>525</v>
      </c>
      <c r="J112" s="225">
        <v>50000</v>
      </c>
      <c r="K112" s="585" t="s">
        <v>15</v>
      </c>
      <c r="L112" s="227" t="s">
        <v>36</v>
      </c>
      <c r="M112" s="226">
        <v>5</v>
      </c>
      <c r="N112" s="226" t="s">
        <v>33</v>
      </c>
      <c r="O112" s="256" t="s">
        <v>27</v>
      </c>
      <c r="P112" s="394">
        <f>SUM(J112*M112)</f>
        <v>250000</v>
      </c>
      <c r="Q112" s="259" t="s">
        <v>15</v>
      </c>
      <c r="R112" s="703"/>
    </row>
    <row r="113" spans="1:18" ht="20.100000000000001" customHeight="1">
      <c r="A113" s="471"/>
      <c r="B113" s="53" t="s">
        <v>524</v>
      </c>
      <c r="C113" s="702" t="s">
        <v>457</v>
      </c>
      <c r="D113" s="444">
        <f>SUM(D114:D129)</f>
        <v>102500</v>
      </c>
      <c r="E113" s="701">
        <f>P113/1000</f>
        <v>116300</v>
      </c>
      <c r="F113" s="692">
        <f>SUM(F114:F132)</f>
        <v>161152</v>
      </c>
      <c r="G113" s="398">
        <f>+E113-D113</f>
        <v>13800</v>
      </c>
      <c r="H113" s="486">
        <f>+G113/D113*100</f>
        <v>13.463414634146343</v>
      </c>
      <c r="I113" s="546"/>
      <c r="J113" s="286"/>
      <c r="K113" s="121"/>
      <c r="L113" s="121"/>
      <c r="M113" s="280"/>
      <c r="N113" s="280"/>
      <c r="O113" s="280"/>
      <c r="P113" s="181">
        <f>SUM(P114,P117,P121,P125,P128)</f>
        <v>116300000</v>
      </c>
      <c r="Q113" s="182" t="s">
        <v>15</v>
      </c>
      <c r="R113" s="579"/>
    </row>
    <row r="114" spans="1:18" ht="15.75" customHeight="1">
      <c r="A114" s="424"/>
      <c r="B114" s="65"/>
      <c r="C114" s="627" t="s">
        <v>523</v>
      </c>
      <c r="D114" s="604">
        <v>36620</v>
      </c>
      <c r="E114" s="603">
        <f>+P114/1000</f>
        <v>36620</v>
      </c>
      <c r="F114" s="524">
        <v>96000</v>
      </c>
      <c r="G114" s="580">
        <f>+E114-D114</f>
        <v>0</v>
      </c>
      <c r="H114" s="602">
        <f>+G114/D114*100</f>
        <v>0</v>
      </c>
      <c r="I114" s="460"/>
      <c r="J114" s="106"/>
      <c r="K114" s="246"/>
      <c r="L114" s="105"/>
      <c r="M114" s="75" t="s">
        <v>23</v>
      </c>
      <c r="N114" s="75"/>
      <c r="O114" s="75"/>
      <c r="P114" s="62">
        <f>SUM(P115:P116)</f>
        <v>36620000</v>
      </c>
      <c r="Q114" s="63" t="s">
        <v>15</v>
      </c>
      <c r="R114" s="579"/>
    </row>
    <row r="115" spans="1:18" ht="15.75" customHeight="1">
      <c r="A115" s="424"/>
      <c r="B115" s="76"/>
      <c r="C115" s="623"/>
      <c r="D115" s="600"/>
      <c r="E115" s="599"/>
      <c r="F115" s="522"/>
      <c r="G115" s="578"/>
      <c r="H115" s="598"/>
      <c r="I115" s="521" t="s">
        <v>521</v>
      </c>
      <c r="J115" s="87">
        <v>10000</v>
      </c>
      <c r="K115" s="130" t="s">
        <v>15</v>
      </c>
      <c r="L115" s="86" t="s">
        <v>36</v>
      </c>
      <c r="M115" s="85">
        <v>2</v>
      </c>
      <c r="N115" s="85" t="s">
        <v>33</v>
      </c>
      <c r="O115" s="85" t="s">
        <v>27</v>
      </c>
      <c r="P115" s="131">
        <v>20000</v>
      </c>
      <c r="Q115" s="88" t="s">
        <v>15</v>
      </c>
      <c r="R115" s="579"/>
    </row>
    <row r="116" spans="1:18" ht="15.75" customHeight="1">
      <c r="A116" s="424"/>
      <c r="B116" s="76"/>
      <c r="C116" s="661"/>
      <c r="D116" s="596"/>
      <c r="E116" s="595"/>
      <c r="F116" s="543"/>
      <c r="G116" s="594"/>
      <c r="H116" s="593"/>
      <c r="I116" s="700" t="s">
        <v>512</v>
      </c>
      <c r="J116" s="225">
        <v>9150000</v>
      </c>
      <c r="K116" s="585" t="s">
        <v>15</v>
      </c>
      <c r="L116" s="227" t="s">
        <v>36</v>
      </c>
      <c r="M116" s="226">
        <v>4</v>
      </c>
      <c r="N116" s="226" t="s">
        <v>33</v>
      </c>
      <c r="O116" s="228" t="s">
        <v>27</v>
      </c>
      <c r="P116" s="225">
        <f>SUM(J116*M116)</f>
        <v>36600000</v>
      </c>
      <c r="Q116" s="229" t="s">
        <v>15</v>
      </c>
      <c r="R116" s="579"/>
    </row>
    <row r="117" spans="1:18" ht="15.75" customHeight="1">
      <c r="A117" s="424"/>
      <c r="B117" s="76"/>
      <c r="C117" s="699" t="s">
        <v>522</v>
      </c>
      <c r="D117" s="590">
        <v>18220</v>
      </c>
      <c r="E117" s="654">
        <f>+P117/1000</f>
        <v>18220</v>
      </c>
      <c r="F117" s="659">
        <v>11052</v>
      </c>
      <c r="G117" s="573">
        <f>+E117-D117</f>
        <v>0</v>
      </c>
      <c r="H117" s="587">
        <f>+G117/D117*100</f>
        <v>0</v>
      </c>
      <c r="I117" s="426"/>
      <c r="J117" s="106"/>
      <c r="K117" s="246"/>
      <c r="L117" s="105"/>
      <c r="M117" s="75" t="s">
        <v>23</v>
      </c>
      <c r="N117" s="75"/>
      <c r="O117" s="75"/>
      <c r="P117" s="106">
        <f>SUM(P118:P120)</f>
        <v>18220000</v>
      </c>
      <c r="Q117" s="63" t="s">
        <v>15</v>
      </c>
      <c r="R117" s="579"/>
    </row>
    <row r="118" spans="1:18" ht="15.75" customHeight="1">
      <c r="A118" s="424"/>
      <c r="B118" s="76"/>
      <c r="C118" s="699"/>
      <c r="D118" s="590"/>
      <c r="E118" s="654"/>
      <c r="F118" s="659"/>
      <c r="G118" s="573">
        <f>+E118-D118</f>
        <v>0</v>
      </c>
      <c r="H118" s="587" t="e">
        <f>+G118/D118*100</f>
        <v>#DIV/0!</v>
      </c>
      <c r="I118" s="472" t="s">
        <v>521</v>
      </c>
      <c r="J118" s="87">
        <v>10000</v>
      </c>
      <c r="K118" s="130" t="s">
        <v>15</v>
      </c>
      <c r="L118" s="86" t="s">
        <v>266</v>
      </c>
      <c r="M118" s="85">
        <v>2</v>
      </c>
      <c r="N118" s="85" t="s">
        <v>33</v>
      </c>
      <c r="O118" s="85" t="s">
        <v>27</v>
      </c>
      <c r="P118" s="87">
        <f>SUM(J118*M118)</f>
        <v>20000</v>
      </c>
      <c r="Q118" s="88" t="s">
        <v>15</v>
      </c>
      <c r="R118" s="579"/>
    </row>
    <row r="119" spans="1:18" ht="15.75" customHeight="1">
      <c r="A119" s="424"/>
      <c r="B119" s="76"/>
      <c r="C119" s="699"/>
      <c r="D119" s="590"/>
      <c r="E119" s="654"/>
      <c r="F119" s="659"/>
      <c r="G119" s="573"/>
      <c r="H119" s="587"/>
      <c r="I119" s="472" t="s">
        <v>520</v>
      </c>
      <c r="J119" s="87">
        <v>1600000</v>
      </c>
      <c r="K119" s="130" t="s">
        <v>15</v>
      </c>
      <c r="L119" s="86" t="s">
        <v>36</v>
      </c>
      <c r="M119" s="85">
        <v>2</v>
      </c>
      <c r="N119" s="85" t="s">
        <v>33</v>
      </c>
      <c r="O119" s="85" t="s">
        <v>27</v>
      </c>
      <c r="P119" s="87">
        <f>SUM(J119*M119)</f>
        <v>3200000</v>
      </c>
      <c r="Q119" s="88" t="s">
        <v>15</v>
      </c>
      <c r="R119" s="579"/>
    </row>
    <row r="120" spans="1:18" ht="15.75" customHeight="1">
      <c r="A120" s="424"/>
      <c r="B120" s="76"/>
      <c r="C120" s="699"/>
      <c r="D120" s="590"/>
      <c r="E120" s="654"/>
      <c r="F120" s="659"/>
      <c r="G120" s="573"/>
      <c r="H120" s="587"/>
      <c r="I120" s="472" t="s">
        <v>519</v>
      </c>
      <c r="J120" s="87">
        <v>1500000</v>
      </c>
      <c r="K120" s="130" t="s">
        <v>15</v>
      </c>
      <c r="L120" s="86" t="s">
        <v>36</v>
      </c>
      <c r="M120" s="85">
        <v>10</v>
      </c>
      <c r="N120" s="85" t="s">
        <v>33</v>
      </c>
      <c r="O120" s="85"/>
      <c r="P120" s="87">
        <f>SUM(J120*M120)</f>
        <v>15000000</v>
      </c>
      <c r="Q120" s="88" t="s">
        <v>15</v>
      </c>
      <c r="R120" s="579"/>
    </row>
    <row r="121" spans="1:18" ht="15.95" customHeight="1">
      <c r="A121" s="471"/>
      <c r="B121" s="65"/>
      <c r="C121" s="627" t="s">
        <v>518</v>
      </c>
      <c r="D121" s="604">
        <v>8020</v>
      </c>
      <c r="E121" s="603">
        <f>+P121/1000</f>
        <v>23020</v>
      </c>
      <c r="F121" s="659">
        <v>20000</v>
      </c>
      <c r="G121" s="580">
        <f>+E121-D121</f>
        <v>15000</v>
      </c>
      <c r="H121" s="671">
        <f>+G121/D121*100</f>
        <v>187.03241895261846</v>
      </c>
      <c r="I121" s="426"/>
      <c r="J121" s="106"/>
      <c r="K121" s="246"/>
      <c r="L121" s="105"/>
      <c r="M121" s="75" t="s">
        <v>23</v>
      </c>
      <c r="N121" s="75"/>
      <c r="O121" s="75"/>
      <c r="P121" s="106">
        <f>SUM(P122:P124)</f>
        <v>23020000</v>
      </c>
      <c r="Q121" s="63" t="s">
        <v>15</v>
      </c>
      <c r="R121" s="579"/>
    </row>
    <row r="122" spans="1:18" ht="15.95" customHeight="1">
      <c r="A122" s="424"/>
      <c r="B122" s="65"/>
      <c r="C122" s="623"/>
      <c r="D122" s="600"/>
      <c r="E122" s="599"/>
      <c r="F122" s="659"/>
      <c r="G122" s="578"/>
      <c r="H122" s="669"/>
      <c r="I122" s="472" t="s">
        <v>513</v>
      </c>
      <c r="J122" s="87">
        <v>10000</v>
      </c>
      <c r="K122" s="130" t="s">
        <v>15</v>
      </c>
      <c r="L122" s="86" t="s">
        <v>36</v>
      </c>
      <c r="M122" s="85">
        <v>2</v>
      </c>
      <c r="N122" s="85" t="s">
        <v>33</v>
      </c>
      <c r="O122" s="104" t="s">
        <v>27</v>
      </c>
      <c r="P122" s="87">
        <f>SUM(J122*M122)</f>
        <v>20000</v>
      </c>
      <c r="Q122" s="88" t="s">
        <v>15</v>
      </c>
      <c r="R122" s="579"/>
    </row>
    <row r="123" spans="1:18" ht="15.95" customHeight="1">
      <c r="A123" s="424"/>
      <c r="B123" s="697"/>
      <c r="C123" s="623"/>
      <c r="D123" s="600"/>
      <c r="E123" s="599"/>
      <c r="F123" s="659"/>
      <c r="G123" s="578"/>
      <c r="H123" s="669"/>
      <c r="I123" s="472" t="s">
        <v>515</v>
      </c>
      <c r="J123" s="87">
        <v>4000000</v>
      </c>
      <c r="K123" s="130" t="s">
        <v>15</v>
      </c>
      <c r="L123" s="86" t="s">
        <v>36</v>
      </c>
      <c r="M123" s="85">
        <v>2</v>
      </c>
      <c r="N123" s="85" t="s">
        <v>33</v>
      </c>
      <c r="O123" s="104" t="s">
        <v>27</v>
      </c>
      <c r="P123" s="87">
        <f>SUM(J123*M123)</f>
        <v>8000000</v>
      </c>
      <c r="Q123" s="88" t="s">
        <v>15</v>
      </c>
      <c r="R123" s="579"/>
    </row>
    <row r="124" spans="1:18" ht="15.95" customHeight="1">
      <c r="A124" s="424"/>
      <c r="B124" s="697"/>
      <c r="C124" s="661"/>
      <c r="D124" s="596"/>
      <c r="E124" s="595"/>
      <c r="F124" s="529"/>
      <c r="G124" s="594"/>
      <c r="H124" s="698"/>
      <c r="I124" s="475" t="s">
        <v>517</v>
      </c>
      <c r="J124" s="111">
        <v>7500000</v>
      </c>
      <c r="K124" s="474" t="s">
        <v>15</v>
      </c>
      <c r="L124" s="109" t="s">
        <v>36</v>
      </c>
      <c r="M124" s="108">
        <v>2</v>
      </c>
      <c r="N124" s="108" t="s">
        <v>33</v>
      </c>
      <c r="O124" s="110" t="s">
        <v>27</v>
      </c>
      <c r="P124" s="111">
        <f>SUM(J124*M124)</f>
        <v>15000000</v>
      </c>
      <c r="Q124" s="112" t="s">
        <v>15</v>
      </c>
      <c r="R124" s="695"/>
    </row>
    <row r="125" spans="1:18" ht="15.95" customHeight="1">
      <c r="A125" s="424"/>
      <c r="B125" s="697"/>
      <c r="C125" s="627" t="s">
        <v>516</v>
      </c>
      <c r="D125" s="604">
        <v>21620</v>
      </c>
      <c r="E125" s="603">
        <f>+P125/1000</f>
        <v>20420</v>
      </c>
      <c r="F125" s="529"/>
      <c r="G125" s="580">
        <f>+E125-D125</f>
        <v>-1200</v>
      </c>
      <c r="H125" s="696">
        <f>+G125/D125*100</f>
        <v>-5.5504162812210911</v>
      </c>
      <c r="I125" s="426"/>
      <c r="J125" s="106"/>
      <c r="K125" s="246"/>
      <c r="L125" s="105"/>
      <c r="M125" s="75" t="s">
        <v>23</v>
      </c>
      <c r="N125" s="75"/>
      <c r="O125" s="75"/>
      <c r="P125" s="106">
        <f>SUM(P126:P127)</f>
        <v>20420000</v>
      </c>
      <c r="Q125" s="63" t="s">
        <v>15</v>
      </c>
      <c r="R125" s="695"/>
    </row>
    <row r="126" spans="1:18" ht="15.95" customHeight="1">
      <c r="A126" s="424"/>
      <c r="B126" s="76"/>
      <c r="C126" s="623"/>
      <c r="D126" s="600"/>
      <c r="E126" s="599"/>
      <c r="F126" s="694">
        <v>16000</v>
      </c>
      <c r="G126" s="578"/>
      <c r="H126" s="693"/>
      <c r="I126" s="472" t="s">
        <v>513</v>
      </c>
      <c r="J126" s="87">
        <v>10000</v>
      </c>
      <c r="K126" s="130" t="s">
        <v>15</v>
      </c>
      <c r="L126" s="86" t="s">
        <v>36</v>
      </c>
      <c r="M126" s="85">
        <v>2</v>
      </c>
      <c r="N126" s="85" t="s">
        <v>33</v>
      </c>
      <c r="O126" s="104" t="s">
        <v>27</v>
      </c>
      <c r="P126" s="87">
        <f>SUM(J126*M126)</f>
        <v>20000</v>
      </c>
      <c r="Q126" s="88" t="s">
        <v>15</v>
      </c>
    </row>
    <row r="127" spans="1:18" ht="15.95" customHeight="1">
      <c r="A127" s="424"/>
      <c r="B127" s="76"/>
      <c r="C127" s="661"/>
      <c r="D127" s="596"/>
      <c r="E127" s="595"/>
      <c r="F127" s="692"/>
      <c r="G127" s="594"/>
      <c r="H127" s="691"/>
      <c r="I127" s="496" t="s">
        <v>515</v>
      </c>
      <c r="J127" s="690">
        <v>5100000</v>
      </c>
      <c r="K127" s="439" t="s">
        <v>15</v>
      </c>
      <c r="L127" s="438" t="s">
        <v>36</v>
      </c>
      <c r="M127" s="437">
        <v>4</v>
      </c>
      <c r="N127" s="437" t="s">
        <v>33</v>
      </c>
      <c r="O127" s="436" t="s">
        <v>27</v>
      </c>
      <c r="P127" s="690">
        <f>SUM(J127*M127)</f>
        <v>20400000</v>
      </c>
      <c r="Q127" s="434" t="s">
        <v>15</v>
      </c>
    </row>
    <row r="128" spans="1:18" ht="15.95" customHeight="1">
      <c r="A128" s="424"/>
      <c r="B128" s="76"/>
      <c r="C128" s="689" t="s">
        <v>514</v>
      </c>
      <c r="D128" s="604">
        <v>18020</v>
      </c>
      <c r="E128" s="603">
        <f>+P128/1000</f>
        <v>18020</v>
      </c>
      <c r="F128" s="524">
        <v>18100</v>
      </c>
      <c r="G128" s="580">
        <f>+E128-D128</f>
        <v>0</v>
      </c>
      <c r="H128" s="602">
        <f>+G128/D128*100</f>
        <v>0</v>
      </c>
      <c r="I128" s="460"/>
      <c r="J128" s="106"/>
      <c r="K128" s="246"/>
      <c r="L128" s="105"/>
      <c r="M128" s="75" t="s">
        <v>23</v>
      </c>
      <c r="N128" s="75"/>
      <c r="O128" s="75"/>
      <c r="P128" s="106">
        <f>SUM(P129:P130)</f>
        <v>18020000</v>
      </c>
      <c r="Q128" s="63" t="s">
        <v>15</v>
      </c>
      <c r="R128" s="579"/>
    </row>
    <row r="129" spans="1:18" ht="15.95" customHeight="1">
      <c r="A129" s="424"/>
      <c r="B129" s="76"/>
      <c r="C129" s="688"/>
      <c r="D129" s="600"/>
      <c r="E129" s="599"/>
      <c r="F129" s="522"/>
      <c r="G129" s="578">
        <f>+E129-D129</f>
        <v>0</v>
      </c>
      <c r="H129" s="598" t="e">
        <f>+G129/D129*100</f>
        <v>#DIV/0!</v>
      </c>
      <c r="I129" s="521" t="s">
        <v>513</v>
      </c>
      <c r="J129" s="87">
        <v>10000</v>
      </c>
      <c r="K129" s="130" t="s">
        <v>15</v>
      </c>
      <c r="L129" s="86" t="s">
        <v>36</v>
      </c>
      <c r="M129" s="85">
        <v>2</v>
      </c>
      <c r="N129" s="85" t="s">
        <v>33</v>
      </c>
      <c r="O129" s="104" t="s">
        <v>27</v>
      </c>
      <c r="P129" s="87">
        <f>SUM(J129*M129)</f>
        <v>20000</v>
      </c>
      <c r="Q129" s="88" t="s">
        <v>15</v>
      </c>
      <c r="R129" s="579"/>
    </row>
    <row r="130" spans="1:18" ht="15.95" customHeight="1">
      <c r="A130" s="424"/>
      <c r="B130" s="242"/>
      <c r="C130" s="687"/>
      <c r="D130" s="596"/>
      <c r="E130" s="595"/>
      <c r="F130" s="543"/>
      <c r="G130" s="594">
        <f>+E130-D130</f>
        <v>0</v>
      </c>
      <c r="H130" s="593" t="e">
        <f>+G130/D130*100</f>
        <v>#DIV/0!</v>
      </c>
      <c r="I130" s="615" t="s">
        <v>512</v>
      </c>
      <c r="J130" s="394">
        <v>4500000</v>
      </c>
      <c r="K130" s="395" t="s">
        <v>15</v>
      </c>
      <c r="L130" s="257" t="s">
        <v>36</v>
      </c>
      <c r="M130" s="256">
        <v>4</v>
      </c>
      <c r="N130" s="256" t="s">
        <v>33</v>
      </c>
      <c r="O130" s="258" t="s">
        <v>27</v>
      </c>
      <c r="P130" s="394">
        <f>SUM(J130*M130)</f>
        <v>18000000</v>
      </c>
      <c r="Q130" s="259" t="s">
        <v>15</v>
      </c>
      <c r="R130" s="579"/>
    </row>
    <row r="131" spans="1:18" ht="15.95" customHeight="1">
      <c r="A131" s="471" t="s">
        <v>358</v>
      </c>
      <c r="B131" s="614" t="s">
        <v>511</v>
      </c>
      <c r="C131" s="175" t="s">
        <v>20</v>
      </c>
      <c r="D131" s="613">
        <f>SUM(D132:D157)</f>
        <v>348519</v>
      </c>
      <c r="E131" s="613">
        <f>P131/1000</f>
        <v>348519.35399999999</v>
      </c>
      <c r="F131" s="526"/>
      <c r="G131" s="612">
        <f>E131-D131</f>
        <v>0.35399999999208376</v>
      </c>
      <c r="H131" s="686">
        <f>G131/D131*100</f>
        <v>1.0157265457323239E-4</v>
      </c>
      <c r="I131" s="521"/>
      <c r="J131" s="87"/>
      <c r="K131" s="130"/>
      <c r="L131" s="86"/>
      <c r="M131" s="280"/>
      <c r="N131" s="280"/>
      <c r="O131" s="280"/>
      <c r="P131" s="87">
        <f>SUM(P132,P149,P151,P153)</f>
        <v>348519354</v>
      </c>
      <c r="Q131" s="259" t="s">
        <v>15</v>
      </c>
      <c r="R131" s="579"/>
    </row>
    <row r="132" spans="1:18" ht="15.95" customHeight="1">
      <c r="A132" s="424"/>
      <c r="B132" s="610"/>
      <c r="C132" s="627" t="s">
        <v>510</v>
      </c>
      <c r="D132" s="604">
        <v>40800</v>
      </c>
      <c r="E132" s="603">
        <f>+P132/1000</f>
        <v>40800</v>
      </c>
      <c r="F132" s="524">
        <v>0</v>
      </c>
      <c r="G132" s="580">
        <f>+E132-D132</f>
        <v>0</v>
      </c>
      <c r="H132" s="602">
        <f>G132/D132*100</f>
        <v>0</v>
      </c>
      <c r="I132" s="460"/>
      <c r="J132" s="106"/>
      <c r="K132" s="246"/>
      <c r="L132" s="105"/>
      <c r="M132" s="75" t="s">
        <v>23</v>
      </c>
      <c r="N132" s="75"/>
      <c r="O132" s="75"/>
      <c r="P132" s="106">
        <f>SUM(P133,P136,P140,P147)</f>
        <v>40800000</v>
      </c>
      <c r="Q132" s="63" t="s">
        <v>15</v>
      </c>
      <c r="R132" s="685"/>
    </row>
    <row r="133" spans="1:18" ht="15.95" customHeight="1">
      <c r="A133" s="424"/>
      <c r="B133" s="684"/>
      <c r="C133" s="623"/>
      <c r="D133" s="600"/>
      <c r="E133" s="599"/>
      <c r="F133" s="522"/>
      <c r="G133" s="578"/>
      <c r="H133" s="598"/>
      <c r="I133" s="682" t="s">
        <v>509</v>
      </c>
      <c r="J133" s="87"/>
      <c r="K133" s="130"/>
      <c r="L133" s="86"/>
      <c r="M133" s="85"/>
      <c r="N133" s="85"/>
      <c r="O133" s="104"/>
      <c r="P133" s="87">
        <f>SUM(P134:P135)</f>
        <v>13550000</v>
      </c>
      <c r="Q133" s="50" t="s">
        <v>15</v>
      </c>
      <c r="R133" s="484"/>
    </row>
    <row r="134" spans="1:18" ht="15.95" customHeight="1">
      <c r="A134" s="424"/>
      <c r="B134" s="684"/>
      <c r="C134" s="623"/>
      <c r="D134" s="600"/>
      <c r="E134" s="599"/>
      <c r="F134" s="522"/>
      <c r="G134" s="578"/>
      <c r="H134" s="598"/>
      <c r="I134" s="521" t="s">
        <v>508</v>
      </c>
      <c r="J134" s="87">
        <v>50000</v>
      </c>
      <c r="K134" s="130" t="s">
        <v>15</v>
      </c>
      <c r="L134" s="86" t="s">
        <v>36</v>
      </c>
      <c r="M134" s="85">
        <v>4</v>
      </c>
      <c r="N134" s="85" t="s">
        <v>33</v>
      </c>
      <c r="O134" s="104" t="s">
        <v>27</v>
      </c>
      <c r="P134" s="87">
        <f>SUM(J134*M134)</f>
        <v>200000</v>
      </c>
      <c r="Q134" s="88" t="s">
        <v>15</v>
      </c>
      <c r="R134" s="484" t="s">
        <v>182</v>
      </c>
    </row>
    <row r="135" spans="1:18" ht="15.95" customHeight="1">
      <c r="A135" s="424"/>
      <c r="B135" s="684"/>
      <c r="C135" s="623"/>
      <c r="D135" s="600"/>
      <c r="E135" s="599"/>
      <c r="F135" s="522"/>
      <c r="G135" s="578"/>
      <c r="H135" s="598"/>
      <c r="I135" s="683" t="s">
        <v>507</v>
      </c>
      <c r="J135" s="87">
        <v>13350000</v>
      </c>
      <c r="K135" s="130" t="s">
        <v>15</v>
      </c>
      <c r="L135" s="86" t="s">
        <v>36</v>
      </c>
      <c r="M135" s="85">
        <v>1</v>
      </c>
      <c r="N135" s="85" t="s">
        <v>33</v>
      </c>
      <c r="O135" s="104" t="s">
        <v>27</v>
      </c>
      <c r="P135" s="87">
        <f>SUM(J135*M135)</f>
        <v>13350000</v>
      </c>
      <c r="Q135" s="88" t="s">
        <v>15</v>
      </c>
      <c r="R135" s="484" t="s">
        <v>427</v>
      </c>
    </row>
    <row r="136" spans="1:18" ht="15.95" customHeight="1">
      <c r="A136" s="424"/>
      <c r="B136" s="684"/>
      <c r="C136" s="623"/>
      <c r="D136" s="600"/>
      <c r="E136" s="599"/>
      <c r="F136" s="522"/>
      <c r="G136" s="578"/>
      <c r="H136" s="598"/>
      <c r="I136" s="682" t="s">
        <v>506</v>
      </c>
      <c r="J136" s="87"/>
      <c r="K136" s="130"/>
      <c r="L136" s="86"/>
      <c r="M136" s="85"/>
      <c r="N136" s="85"/>
      <c r="O136" s="104"/>
      <c r="P136" s="87">
        <f>SUM(P137:P139)</f>
        <v>10250000</v>
      </c>
      <c r="Q136" s="50" t="s">
        <v>15</v>
      </c>
      <c r="R136" s="484"/>
    </row>
    <row r="137" spans="1:18" ht="15.95" customHeight="1">
      <c r="A137" s="424"/>
      <c r="B137" s="684"/>
      <c r="C137" s="623"/>
      <c r="D137" s="600"/>
      <c r="E137" s="599"/>
      <c r="F137" s="522"/>
      <c r="G137" s="578"/>
      <c r="H137" s="598"/>
      <c r="I137" s="683" t="s">
        <v>505</v>
      </c>
      <c r="J137" s="87">
        <v>5000000</v>
      </c>
      <c r="K137" s="130" t="s">
        <v>15</v>
      </c>
      <c r="L137" s="86" t="s">
        <v>36</v>
      </c>
      <c r="M137" s="85">
        <v>2</v>
      </c>
      <c r="N137" s="85" t="s">
        <v>467</v>
      </c>
      <c r="O137" s="104" t="s">
        <v>27</v>
      </c>
      <c r="P137" s="87">
        <f>SUM(J137*M137)</f>
        <v>10000000</v>
      </c>
      <c r="Q137" s="88" t="s">
        <v>15</v>
      </c>
      <c r="R137" s="484" t="s">
        <v>427</v>
      </c>
    </row>
    <row r="138" spans="1:18" ht="15.95" customHeight="1">
      <c r="A138" s="424"/>
      <c r="B138" s="684"/>
      <c r="C138" s="623"/>
      <c r="D138" s="600"/>
      <c r="E138" s="599"/>
      <c r="F138" s="522"/>
      <c r="G138" s="578"/>
      <c r="H138" s="598"/>
      <c r="I138" s="521" t="s">
        <v>504</v>
      </c>
      <c r="J138" s="87">
        <v>50000</v>
      </c>
      <c r="K138" s="130" t="s">
        <v>15</v>
      </c>
      <c r="L138" s="86" t="s">
        <v>36</v>
      </c>
      <c r="M138" s="85">
        <v>2</v>
      </c>
      <c r="N138" s="85" t="s">
        <v>33</v>
      </c>
      <c r="O138" s="104" t="s">
        <v>27</v>
      </c>
      <c r="P138" s="87">
        <f>SUM(J138*M138)</f>
        <v>100000</v>
      </c>
      <c r="Q138" s="88" t="s">
        <v>15</v>
      </c>
      <c r="R138" s="484" t="s">
        <v>182</v>
      </c>
    </row>
    <row r="139" spans="1:18" ht="15.95" customHeight="1">
      <c r="A139" s="424"/>
      <c r="B139" s="684"/>
      <c r="C139" s="623"/>
      <c r="D139" s="600"/>
      <c r="E139" s="599"/>
      <c r="F139" s="522"/>
      <c r="G139" s="578"/>
      <c r="H139" s="598"/>
      <c r="I139" s="521" t="s">
        <v>503</v>
      </c>
      <c r="J139" s="87">
        <v>150000</v>
      </c>
      <c r="K139" s="130" t="s">
        <v>15</v>
      </c>
      <c r="L139" s="86" t="s">
        <v>36</v>
      </c>
      <c r="M139" s="85">
        <v>1</v>
      </c>
      <c r="N139" s="85" t="s">
        <v>33</v>
      </c>
      <c r="O139" s="104" t="s">
        <v>27</v>
      </c>
      <c r="P139" s="87">
        <f>SUM(J139*M139)</f>
        <v>150000</v>
      </c>
      <c r="Q139" s="88" t="s">
        <v>15</v>
      </c>
      <c r="R139" s="484" t="s">
        <v>427</v>
      </c>
    </row>
    <row r="140" spans="1:18" ht="15.95" customHeight="1">
      <c r="A140" s="424"/>
      <c r="B140" s="684"/>
      <c r="C140" s="623"/>
      <c r="D140" s="600"/>
      <c r="E140" s="599"/>
      <c r="F140" s="522"/>
      <c r="G140" s="578"/>
      <c r="H140" s="598"/>
      <c r="I140" s="682" t="s">
        <v>502</v>
      </c>
      <c r="J140" s="87"/>
      <c r="K140" s="130"/>
      <c r="L140" s="86"/>
      <c r="M140" s="85"/>
      <c r="N140" s="85"/>
      <c r="O140" s="104"/>
      <c r="P140" s="87">
        <f>SUM(P141:P146)</f>
        <v>16900000</v>
      </c>
      <c r="Q140" s="50" t="s">
        <v>15</v>
      </c>
      <c r="R140" s="484"/>
    </row>
    <row r="141" spans="1:18" ht="15.95" customHeight="1">
      <c r="A141" s="424"/>
      <c r="B141" s="684"/>
      <c r="C141" s="623"/>
      <c r="D141" s="600"/>
      <c r="E141" s="599"/>
      <c r="F141" s="522"/>
      <c r="G141" s="578"/>
      <c r="H141" s="598"/>
      <c r="I141" s="683" t="s">
        <v>501</v>
      </c>
      <c r="J141" s="87">
        <v>5500000</v>
      </c>
      <c r="K141" s="130" t="s">
        <v>15</v>
      </c>
      <c r="L141" s="86" t="s">
        <v>36</v>
      </c>
      <c r="M141" s="85">
        <v>1</v>
      </c>
      <c r="N141" s="85" t="s">
        <v>33</v>
      </c>
      <c r="O141" s="104" t="s">
        <v>27</v>
      </c>
      <c r="P141" s="87">
        <f>SUM(J141*M141)</f>
        <v>5500000</v>
      </c>
      <c r="Q141" s="88" t="s">
        <v>15</v>
      </c>
      <c r="R141" s="484" t="s">
        <v>427</v>
      </c>
    </row>
    <row r="142" spans="1:18" ht="15.95" customHeight="1">
      <c r="A142" s="424"/>
      <c r="B142" s="684"/>
      <c r="C142" s="623"/>
      <c r="D142" s="600"/>
      <c r="E142" s="599"/>
      <c r="F142" s="522"/>
      <c r="G142" s="578"/>
      <c r="H142" s="598"/>
      <c r="I142" s="521" t="s">
        <v>500</v>
      </c>
      <c r="J142" s="87">
        <v>300000</v>
      </c>
      <c r="K142" s="130" t="s">
        <v>15</v>
      </c>
      <c r="L142" s="86" t="s">
        <v>36</v>
      </c>
      <c r="M142" s="85">
        <v>10</v>
      </c>
      <c r="N142" s="85" t="s">
        <v>45</v>
      </c>
      <c r="O142" s="104" t="s">
        <v>27</v>
      </c>
      <c r="P142" s="87">
        <f>SUM(J142*M142)</f>
        <v>3000000</v>
      </c>
      <c r="Q142" s="88" t="s">
        <v>15</v>
      </c>
      <c r="R142" s="484" t="s">
        <v>182</v>
      </c>
    </row>
    <row r="143" spans="1:18" ht="15.95" customHeight="1">
      <c r="A143" s="424"/>
      <c r="B143" s="684"/>
      <c r="C143" s="623"/>
      <c r="D143" s="600"/>
      <c r="E143" s="599"/>
      <c r="F143" s="522"/>
      <c r="G143" s="578"/>
      <c r="H143" s="598"/>
      <c r="I143" s="521" t="s">
        <v>499</v>
      </c>
      <c r="J143" s="87">
        <v>3000</v>
      </c>
      <c r="K143" s="130" t="s">
        <v>15</v>
      </c>
      <c r="L143" s="86" t="s">
        <v>36</v>
      </c>
      <c r="M143" s="85">
        <v>700</v>
      </c>
      <c r="N143" s="85" t="s">
        <v>498</v>
      </c>
      <c r="O143" s="104" t="s">
        <v>27</v>
      </c>
      <c r="P143" s="87">
        <f>SUM(J143*M143)</f>
        <v>2100000</v>
      </c>
      <c r="Q143" s="88" t="s">
        <v>15</v>
      </c>
      <c r="R143" s="484" t="s">
        <v>182</v>
      </c>
    </row>
    <row r="144" spans="1:18" ht="15.95" customHeight="1">
      <c r="A144" s="424"/>
      <c r="B144" s="681"/>
      <c r="C144" s="623"/>
      <c r="D144" s="600"/>
      <c r="E144" s="599"/>
      <c r="F144" s="522"/>
      <c r="G144" s="578"/>
      <c r="H144" s="598"/>
      <c r="I144" s="521" t="s">
        <v>497</v>
      </c>
      <c r="J144" s="87">
        <v>60000</v>
      </c>
      <c r="K144" s="130" t="s">
        <v>15</v>
      </c>
      <c r="L144" s="86" t="s">
        <v>36</v>
      </c>
      <c r="M144" s="85">
        <v>5</v>
      </c>
      <c r="N144" s="85" t="s">
        <v>33</v>
      </c>
      <c r="O144" s="104" t="s">
        <v>27</v>
      </c>
      <c r="P144" s="87">
        <f>SUM(J144*M144)</f>
        <v>300000</v>
      </c>
      <c r="Q144" s="88" t="s">
        <v>15</v>
      </c>
      <c r="R144" s="484" t="s">
        <v>182</v>
      </c>
    </row>
    <row r="145" spans="1:18" ht="15.95" customHeight="1">
      <c r="A145" s="424"/>
      <c r="B145" s="681"/>
      <c r="C145" s="623"/>
      <c r="D145" s="600"/>
      <c r="E145" s="599"/>
      <c r="F145" s="522"/>
      <c r="G145" s="578"/>
      <c r="H145" s="598"/>
      <c r="I145" s="683" t="s">
        <v>496</v>
      </c>
      <c r="J145" s="87">
        <v>1100000</v>
      </c>
      <c r="K145" s="130" t="s">
        <v>15</v>
      </c>
      <c r="L145" s="86" t="s">
        <v>36</v>
      </c>
      <c r="M145" s="85">
        <v>5</v>
      </c>
      <c r="N145" s="85" t="s">
        <v>432</v>
      </c>
      <c r="O145" s="104" t="s">
        <v>27</v>
      </c>
      <c r="P145" s="87">
        <f>SUM(J145*M145)</f>
        <v>5500000</v>
      </c>
      <c r="Q145" s="88" t="s">
        <v>15</v>
      </c>
      <c r="R145" s="484" t="s">
        <v>427</v>
      </c>
    </row>
    <row r="146" spans="1:18" ht="15.95" customHeight="1">
      <c r="A146" s="424"/>
      <c r="B146" s="76"/>
      <c r="C146" s="623"/>
      <c r="D146" s="600"/>
      <c r="E146" s="599"/>
      <c r="F146" s="522"/>
      <c r="G146" s="578"/>
      <c r="H146" s="598"/>
      <c r="I146" s="521" t="s">
        <v>495</v>
      </c>
      <c r="J146" s="87">
        <v>500000</v>
      </c>
      <c r="K146" s="130" t="s">
        <v>15</v>
      </c>
      <c r="L146" s="86" t="s">
        <v>36</v>
      </c>
      <c r="M146" s="85">
        <v>1</v>
      </c>
      <c r="N146" s="85" t="s">
        <v>33</v>
      </c>
      <c r="O146" s="104" t="s">
        <v>27</v>
      </c>
      <c r="P146" s="87">
        <f>SUM(J146*M146)</f>
        <v>500000</v>
      </c>
      <c r="Q146" s="88" t="s">
        <v>15</v>
      </c>
      <c r="R146" s="484" t="s">
        <v>427</v>
      </c>
    </row>
    <row r="147" spans="1:18" ht="15.95" customHeight="1">
      <c r="A147" s="424"/>
      <c r="B147" s="681"/>
      <c r="C147" s="623"/>
      <c r="D147" s="600"/>
      <c r="E147" s="599"/>
      <c r="F147" s="522"/>
      <c r="G147" s="578"/>
      <c r="H147" s="598"/>
      <c r="I147" s="682" t="s">
        <v>494</v>
      </c>
      <c r="J147" s="87"/>
      <c r="K147" s="130"/>
      <c r="L147" s="86"/>
      <c r="M147" s="85"/>
      <c r="N147" s="85"/>
      <c r="O147" s="104"/>
      <c r="P147" s="87">
        <f>SUM(P148)</f>
        <v>100000</v>
      </c>
      <c r="Q147" s="50" t="s">
        <v>15</v>
      </c>
      <c r="R147" s="484"/>
    </row>
    <row r="148" spans="1:18" ht="15.95" customHeight="1">
      <c r="A148" s="424"/>
      <c r="B148" s="681"/>
      <c r="C148" s="623"/>
      <c r="D148" s="600"/>
      <c r="E148" s="599"/>
      <c r="F148" s="522"/>
      <c r="G148" s="578"/>
      <c r="H148" s="598"/>
      <c r="I148" s="521" t="s">
        <v>493</v>
      </c>
      <c r="J148" s="87">
        <v>50000</v>
      </c>
      <c r="K148" s="130" t="s">
        <v>15</v>
      </c>
      <c r="L148" s="86" t="s">
        <v>36</v>
      </c>
      <c r="M148" s="85">
        <v>2</v>
      </c>
      <c r="N148" s="85" t="s">
        <v>33</v>
      </c>
      <c r="O148" s="104" t="s">
        <v>27</v>
      </c>
      <c r="P148" s="87">
        <f>SUM(J148*M148)</f>
        <v>100000</v>
      </c>
      <c r="Q148" s="88" t="s">
        <v>15</v>
      </c>
      <c r="R148" s="484" t="s">
        <v>182</v>
      </c>
    </row>
    <row r="149" spans="1:18" ht="15.95" customHeight="1">
      <c r="A149" s="424"/>
      <c r="B149" s="76"/>
      <c r="C149" s="627" t="s">
        <v>492</v>
      </c>
      <c r="D149" s="604">
        <v>100</v>
      </c>
      <c r="E149" s="603">
        <f>+P149/1000</f>
        <v>100</v>
      </c>
      <c r="F149" s="524">
        <v>0</v>
      </c>
      <c r="G149" s="580">
        <f>+E149-D149</f>
        <v>0</v>
      </c>
      <c r="H149" s="602">
        <f>+G149/D149*100</f>
        <v>0</v>
      </c>
      <c r="I149" s="460"/>
      <c r="J149" s="106"/>
      <c r="K149" s="246"/>
      <c r="L149" s="105"/>
      <c r="M149" s="75" t="s">
        <v>23</v>
      </c>
      <c r="N149" s="75"/>
      <c r="O149" s="75"/>
      <c r="P149" s="106">
        <f>SUM(P150:P150)</f>
        <v>100000</v>
      </c>
      <c r="Q149" s="63" t="s">
        <v>15</v>
      </c>
      <c r="R149" s="579"/>
    </row>
    <row r="150" spans="1:18" ht="15.95" customHeight="1">
      <c r="A150" s="424"/>
      <c r="B150" s="76"/>
      <c r="C150" s="623"/>
      <c r="D150" s="600"/>
      <c r="E150" s="599"/>
      <c r="F150" s="522"/>
      <c r="G150" s="578"/>
      <c r="H150" s="598"/>
      <c r="I150" s="521" t="s">
        <v>491</v>
      </c>
      <c r="J150" s="87">
        <v>100000</v>
      </c>
      <c r="K150" s="130" t="s">
        <v>15</v>
      </c>
      <c r="L150" s="86" t="s">
        <v>36</v>
      </c>
      <c r="M150" s="85">
        <v>1</v>
      </c>
      <c r="N150" s="85" t="s">
        <v>33</v>
      </c>
      <c r="O150" s="104" t="s">
        <v>27</v>
      </c>
      <c r="P150" s="87">
        <f>SUM(J150*M150)</f>
        <v>100000</v>
      </c>
      <c r="Q150" s="88" t="s">
        <v>15</v>
      </c>
      <c r="R150" s="579"/>
    </row>
    <row r="151" spans="1:18" ht="15.95" customHeight="1">
      <c r="A151" s="424"/>
      <c r="B151" s="76"/>
      <c r="C151" s="432" t="s">
        <v>490</v>
      </c>
      <c r="D151" s="604">
        <v>1200</v>
      </c>
      <c r="E151" s="603">
        <f>+P151/1000</f>
        <v>1200</v>
      </c>
      <c r="F151" s="524">
        <v>0</v>
      </c>
      <c r="G151" s="580">
        <f>+E151-D151</f>
        <v>0</v>
      </c>
      <c r="H151" s="602">
        <f>+G151/D151*100</f>
        <v>0</v>
      </c>
      <c r="I151" s="460"/>
      <c r="J151" s="106"/>
      <c r="K151" s="246"/>
      <c r="L151" s="105"/>
      <c r="M151" s="75" t="s">
        <v>23</v>
      </c>
      <c r="N151" s="75"/>
      <c r="O151" s="75"/>
      <c r="P151" s="106">
        <f>SUM(P152:P152)</f>
        <v>1200000</v>
      </c>
      <c r="Q151" s="63" t="s">
        <v>15</v>
      </c>
      <c r="R151" s="579"/>
    </row>
    <row r="152" spans="1:18" ht="15.95" customHeight="1">
      <c r="A152" s="424"/>
      <c r="B152" s="76"/>
      <c r="C152" s="623"/>
      <c r="D152" s="600"/>
      <c r="E152" s="599"/>
      <c r="F152" s="522"/>
      <c r="G152" s="578"/>
      <c r="H152" s="598"/>
      <c r="I152" s="521" t="s">
        <v>489</v>
      </c>
      <c r="J152" s="87">
        <v>1200000</v>
      </c>
      <c r="K152" s="130" t="s">
        <v>15</v>
      </c>
      <c r="L152" s="86" t="s">
        <v>36</v>
      </c>
      <c r="M152" s="85">
        <v>1</v>
      </c>
      <c r="N152" s="85" t="s">
        <v>33</v>
      </c>
      <c r="O152" s="104" t="s">
        <v>27</v>
      </c>
      <c r="P152" s="87">
        <f>SUM(J152*M152)</f>
        <v>1200000</v>
      </c>
      <c r="Q152" s="88" t="s">
        <v>15</v>
      </c>
      <c r="R152" s="579"/>
    </row>
    <row r="153" spans="1:18" ht="15.95" customHeight="1">
      <c r="A153" s="424"/>
      <c r="B153" s="76"/>
      <c r="C153" s="66" t="s">
        <v>488</v>
      </c>
      <c r="D153" s="604">
        <v>306419</v>
      </c>
      <c r="E153" s="680">
        <f>(P153/1000)</f>
        <v>306419.35399999999</v>
      </c>
      <c r="F153" s="679">
        <v>83961</v>
      </c>
      <c r="G153" s="580">
        <f>E153-D153</f>
        <v>0.35399999999208376</v>
      </c>
      <c r="H153" s="602">
        <f>G153/D153*100</f>
        <v>1.1552808409141854E-4</v>
      </c>
      <c r="I153" s="678"/>
      <c r="J153" s="106"/>
      <c r="K153" s="246"/>
      <c r="L153" s="105"/>
      <c r="M153" s="75" t="s">
        <v>23</v>
      </c>
      <c r="N153" s="75"/>
      <c r="O153" s="75"/>
      <c r="P153" s="106">
        <f>SUM(P154:P157)</f>
        <v>306419354</v>
      </c>
      <c r="Q153" s="63" t="s">
        <v>15</v>
      </c>
      <c r="R153" s="579"/>
    </row>
    <row r="154" spans="1:18" ht="15.95" customHeight="1">
      <c r="A154" s="424"/>
      <c r="B154" s="76"/>
      <c r="C154" s="77"/>
      <c r="D154" s="600"/>
      <c r="E154" s="676"/>
      <c r="F154" s="677"/>
      <c r="G154" s="578"/>
      <c r="H154" s="598"/>
      <c r="I154" s="660" t="s">
        <v>487</v>
      </c>
      <c r="J154" s="87">
        <v>75000000</v>
      </c>
      <c r="K154" s="130" t="s">
        <v>15</v>
      </c>
      <c r="L154" s="86" t="s">
        <v>36</v>
      </c>
      <c r="M154" s="85">
        <v>1</v>
      </c>
      <c r="N154" s="85" t="s">
        <v>33</v>
      </c>
      <c r="O154" s="104" t="s">
        <v>27</v>
      </c>
      <c r="P154" s="87">
        <f>SUM(J154*M154)</f>
        <v>75000000</v>
      </c>
      <c r="Q154" s="88" t="s">
        <v>15</v>
      </c>
      <c r="R154" s="579"/>
    </row>
    <row r="155" spans="1:18" ht="15.95" customHeight="1">
      <c r="A155" s="424"/>
      <c r="B155" s="76"/>
      <c r="C155" s="77"/>
      <c r="D155" s="600"/>
      <c r="E155" s="676"/>
      <c r="F155" s="673"/>
      <c r="G155" s="578"/>
      <c r="H155" s="598"/>
      <c r="I155" s="675" t="s">
        <v>486</v>
      </c>
      <c r="J155" s="87">
        <v>22500000</v>
      </c>
      <c r="K155" s="130" t="s">
        <v>15</v>
      </c>
      <c r="L155" s="86" t="s">
        <v>36</v>
      </c>
      <c r="M155" s="85">
        <v>2</v>
      </c>
      <c r="N155" s="85" t="s">
        <v>33</v>
      </c>
      <c r="O155" s="104" t="s">
        <v>41</v>
      </c>
      <c r="P155" s="87">
        <f>J155*M155</f>
        <v>45000000</v>
      </c>
      <c r="Q155" s="88" t="s">
        <v>15</v>
      </c>
      <c r="R155" s="579"/>
    </row>
    <row r="156" spans="1:18" ht="15.95" customHeight="1">
      <c r="A156" s="424"/>
      <c r="B156" s="76"/>
      <c r="C156" s="77"/>
      <c r="D156" s="600"/>
      <c r="E156" s="676"/>
      <c r="F156" s="673"/>
      <c r="G156" s="578"/>
      <c r="H156" s="598"/>
      <c r="I156" s="675" t="s">
        <v>485</v>
      </c>
      <c r="J156" s="87">
        <v>150000000</v>
      </c>
      <c r="K156" s="130" t="s">
        <v>15</v>
      </c>
      <c r="L156" s="86" t="s">
        <v>36</v>
      </c>
      <c r="M156" s="85">
        <v>1</v>
      </c>
      <c r="N156" s="85" t="s">
        <v>33</v>
      </c>
      <c r="O156" s="104" t="s">
        <v>41</v>
      </c>
      <c r="P156" s="87">
        <f>J156*M156</f>
        <v>150000000</v>
      </c>
      <c r="Q156" s="88" t="s">
        <v>15</v>
      </c>
      <c r="R156" s="579"/>
    </row>
    <row r="157" spans="1:18" ht="15.95" customHeight="1">
      <c r="A157" s="424"/>
      <c r="B157" s="76"/>
      <c r="C157" s="90"/>
      <c r="D157" s="596"/>
      <c r="E157" s="674"/>
      <c r="F157" s="673"/>
      <c r="G157" s="594"/>
      <c r="H157" s="593"/>
      <c r="I157" s="672" t="s">
        <v>484</v>
      </c>
      <c r="J157" s="394">
        <v>36419354</v>
      </c>
      <c r="K157" s="395" t="s">
        <v>15</v>
      </c>
      <c r="L157" s="257" t="s">
        <v>36</v>
      </c>
      <c r="M157" s="256">
        <v>1</v>
      </c>
      <c r="N157" s="256" t="s">
        <v>33</v>
      </c>
      <c r="O157" s="258" t="s">
        <v>41</v>
      </c>
      <c r="P157" s="394">
        <f>J157*M157</f>
        <v>36419354</v>
      </c>
      <c r="Q157" s="259" t="s">
        <v>15</v>
      </c>
      <c r="R157" s="433" t="s">
        <v>483</v>
      </c>
    </row>
    <row r="158" spans="1:18" ht="18.75" customHeight="1">
      <c r="A158" s="618"/>
      <c r="B158" s="652" t="s">
        <v>476</v>
      </c>
      <c r="C158" s="179" t="s">
        <v>20</v>
      </c>
      <c r="D158" s="469">
        <f>SUM(D159:D178)</f>
        <v>289950</v>
      </c>
      <c r="E158" s="469">
        <f>SUM(E159:E178)</f>
        <v>251560</v>
      </c>
      <c r="F158" s="547">
        <f>SUM(F159:F166)</f>
        <v>4163</v>
      </c>
      <c r="G158" s="376">
        <f>+E158-D158</f>
        <v>-38390</v>
      </c>
      <c r="H158" s="467">
        <f>+G158/D158*100</f>
        <v>-13.240213829970685</v>
      </c>
      <c r="I158" s="546"/>
      <c r="J158" s="286"/>
      <c r="K158" s="121"/>
      <c r="L158" s="287"/>
      <c r="M158" s="122"/>
      <c r="N158" s="122"/>
      <c r="O158" s="288"/>
      <c r="P158" s="286">
        <f>SUM(P159,P169,P172,P177)</f>
        <v>251560000</v>
      </c>
      <c r="Q158" s="182" t="s">
        <v>15</v>
      </c>
      <c r="R158" s="579"/>
    </row>
    <row r="159" spans="1:18" ht="15.95" customHeight="1">
      <c r="A159" s="424"/>
      <c r="B159" s="624" t="s">
        <v>439</v>
      </c>
      <c r="C159" s="432" t="s">
        <v>482</v>
      </c>
      <c r="D159" s="604">
        <v>21450</v>
      </c>
      <c r="E159" s="603">
        <f>+P159/1000</f>
        <v>21450</v>
      </c>
      <c r="F159" s="524">
        <v>4163</v>
      </c>
      <c r="G159" s="580">
        <f>+E159-D159</f>
        <v>0</v>
      </c>
      <c r="H159" s="671">
        <f>+G159/D159*100</f>
        <v>0</v>
      </c>
      <c r="I159" s="72"/>
      <c r="J159" s="106"/>
      <c r="K159" s="246"/>
      <c r="L159" s="105"/>
      <c r="M159" s="75" t="s">
        <v>23</v>
      </c>
      <c r="N159" s="75"/>
      <c r="O159" s="75"/>
      <c r="P159" s="106">
        <f>SUM(P160,P167, P168)</f>
        <v>21450000</v>
      </c>
      <c r="Q159" s="63" t="s">
        <v>15</v>
      </c>
      <c r="R159" s="579"/>
    </row>
    <row r="160" spans="1:18" ht="15.95" customHeight="1">
      <c r="A160" s="424"/>
      <c r="B160" s="65"/>
      <c r="C160" s="422"/>
      <c r="D160" s="600"/>
      <c r="E160" s="599"/>
      <c r="F160" s="522"/>
      <c r="G160" s="578"/>
      <c r="H160" s="669"/>
      <c r="I160" s="670" t="s">
        <v>481</v>
      </c>
      <c r="J160" s="632"/>
      <c r="K160" s="633"/>
      <c r="L160" s="261"/>
      <c r="M160" s="260"/>
      <c r="N160" s="260"/>
      <c r="O160" s="262"/>
      <c r="P160" s="87">
        <f>SUM(P161:P166)</f>
        <v>17450000</v>
      </c>
      <c r="Q160" s="88" t="s">
        <v>15</v>
      </c>
      <c r="R160" s="579"/>
    </row>
    <row r="161" spans="1:18" ht="15.95" customHeight="1">
      <c r="A161" s="424"/>
      <c r="B161" s="76"/>
      <c r="C161" s="422"/>
      <c r="D161" s="600"/>
      <c r="E161" s="599"/>
      <c r="F161" s="522"/>
      <c r="G161" s="578"/>
      <c r="H161" s="669"/>
      <c r="I161" s="83" t="s">
        <v>480</v>
      </c>
      <c r="J161" s="87">
        <v>100000</v>
      </c>
      <c r="K161" s="130" t="s">
        <v>15</v>
      </c>
      <c r="L161" s="86" t="s">
        <v>36</v>
      </c>
      <c r="M161" s="85">
        <v>2</v>
      </c>
      <c r="N161" s="85" t="s">
        <v>33</v>
      </c>
      <c r="O161" s="104" t="s">
        <v>27</v>
      </c>
      <c r="P161" s="87">
        <f>SUM(J161*M161)</f>
        <v>200000</v>
      </c>
      <c r="Q161" s="88" t="s">
        <v>15</v>
      </c>
      <c r="R161" s="579"/>
    </row>
    <row r="162" spans="1:18" ht="15.95" customHeight="1">
      <c r="A162" s="424"/>
      <c r="B162" s="76"/>
      <c r="C162" s="422"/>
      <c r="D162" s="600"/>
      <c r="E162" s="599"/>
      <c r="F162" s="522"/>
      <c r="G162" s="578"/>
      <c r="H162" s="669"/>
      <c r="I162" s="83" t="s">
        <v>479</v>
      </c>
      <c r="J162" s="87">
        <v>10000</v>
      </c>
      <c r="K162" s="130" t="s">
        <v>15</v>
      </c>
      <c r="L162" s="86" t="s">
        <v>36</v>
      </c>
      <c r="M162" s="85">
        <v>80</v>
      </c>
      <c r="N162" s="85" t="s">
        <v>478</v>
      </c>
      <c r="O162" s="104" t="s">
        <v>27</v>
      </c>
      <c r="P162" s="87">
        <f>SUM(J162*M162)</f>
        <v>800000</v>
      </c>
      <c r="Q162" s="88" t="s">
        <v>15</v>
      </c>
      <c r="R162" s="579"/>
    </row>
    <row r="163" spans="1:18" ht="15.95" customHeight="1">
      <c r="A163" s="424"/>
      <c r="B163" s="76"/>
      <c r="C163" s="422"/>
      <c r="D163" s="600"/>
      <c r="E163" s="599"/>
      <c r="F163" s="522"/>
      <c r="G163" s="578"/>
      <c r="H163" s="669"/>
      <c r="I163" s="83" t="s">
        <v>477</v>
      </c>
      <c r="J163" s="87">
        <v>14700000</v>
      </c>
      <c r="K163" s="130" t="s">
        <v>15</v>
      </c>
      <c r="L163" s="86" t="s">
        <v>36</v>
      </c>
      <c r="M163" s="85">
        <v>1</v>
      </c>
      <c r="N163" s="85" t="s">
        <v>33</v>
      </c>
      <c r="O163" s="104" t="s">
        <v>27</v>
      </c>
      <c r="P163" s="87">
        <f>SUM(J163*M163)</f>
        <v>14700000</v>
      </c>
      <c r="Q163" s="88" t="s">
        <v>15</v>
      </c>
      <c r="R163" s="579"/>
    </row>
    <row r="164" spans="1:18" ht="15.95" customHeight="1">
      <c r="A164" s="471" t="s">
        <v>358</v>
      </c>
      <c r="B164" s="652" t="s">
        <v>476</v>
      </c>
      <c r="C164" s="668"/>
      <c r="D164" s="667"/>
      <c r="E164" s="666"/>
      <c r="F164" s="522"/>
      <c r="G164" s="665"/>
      <c r="H164" s="611"/>
      <c r="I164" s="472" t="s">
        <v>475</v>
      </c>
      <c r="J164" s="87">
        <v>150000</v>
      </c>
      <c r="K164" s="130" t="s">
        <v>15</v>
      </c>
      <c r="L164" s="86" t="s">
        <v>36</v>
      </c>
      <c r="M164" s="85">
        <v>2</v>
      </c>
      <c r="N164" s="85" t="s">
        <v>33</v>
      </c>
      <c r="O164" s="104"/>
      <c r="P164" s="87">
        <f>SUM(J164*M164)</f>
        <v>300000</v>
      </c>
      <c r="Q164" s="88" t="s">
        <v>15</v>
      </c>
      <c r="R164" s="579"/>
    </row>
    <row r="165" spans="1:18" ht="15.95" customHeight="1">
      <c r="A165" s="424"/>
      <c r="B165" s="624" t="s">
        <v>439</v>
      </c>
      <c r="C165" s="668"/>
      <c r="D165" s="667"/>
      <c r="E165" s="666"/>
      <c r="F165" s="522"/>
      <c r="G165" s="665"/>
      <c r="H165" s="611"/>
      <c r="I165" s="472" t="s">
        <v>474</v>
      </c>
      <c r="J165" s="87">
        <v>10000</v>
      </c>
      <c r="K165" s="130" t="s">
        <v>15</v>
      </c>
      <c r="L165" s="86" t="s">
        <v>36</v>
      </c>
      <c r="M165" s="85">
        <v>40</v>
      </c>
      <c r="N165" s="85" t="s">
        <v>45</v>
      </c>
      <c r="O165" s="85"/>
      <c r="P165" s="87">
        <f>SUM(J165*M165)</f>
        <v>400000</v>
      </c>
      <c r="Q165" s="88" t="s">
        <v>15</v>
      </c>
      <c r="R165" s="579"/>
    </row>
    <row r="166" spans="1:18" ht="15.95" customHeight="1">
      <c r="A166" s="424"/>
      <c r="B166" s="76"/>
      <c r="C166" s="668"/>
      <c r="D166" s="667"/>
      <c r="E166" s="666"/>
      <c r="F166" s="522"/>
      <c r="G166" s="665"/>
      <c r="H166" s="611"/>
      <c r="I166" s="472" t="s">
        <v>473</v>
      </c>
      <c r="J166" s="87">
        <v>210000</v>
      </c>
      <c r="K166" s="130" t="s">
        <v>15</v>
      </c>
      <c r="L166" s="86" t="s">
        <v>36</v>
      </c>
      <c r="M166" s="85">
        <v>5</v>
      </c>
      <c r="N166" s="85" t="s">
        <v>33</v>
      </c>
      <c r="O166" s="85"/>
      <c r="P166" s="87">
        <f>SUM(J166*M166)</f>
        <v>1050000</v>
      </c>
      <c r="Q166" s="88" t="s">
        <v>15</v>
      </c>
      <c r="R166" s="579"/>
    </row>
    <row r="167" spans="1:18" ht="15.75" customHeight="1">
      <c r="A167" s="424"/>
      <c r="B167" s="76"/>
      <c r="C167" s="668"/>
      <c r="D167" s="667"/>
      <c r="E167" s="666"/>
      <c r="F167" s="526"/>
      <c r="G167" s="665"/>
      <c r="H167" s="611"/>
      <c r="I167" s="663" t="s">
        <v>472</v>
      </c>
      <c r="J167" s="87">
        <v>1000000</v>
      </c>
      <c r="K167" s="130" t="s">
        <v>15</v>
      </c>
      <c r="L167" s="86" t="s">
        <v>36</v>
      </c>
      <c r="M167" s="85">
        <v>1</v>
      </c>
      <c r="N167" s="85" t="s">
        <v>33</v>
      </c>
      <c r="O167" s="85"/>
      <c r="P167" s="87">
        <f>SUM(J167*M167)</f>
        <v>1000000</v>
      </c>
      <c r="Q167" s="88" t="s">
        <v>15</v>
      </c>
      <c r="R167" s="579"/>
    </row>
    <row r="168" spans="1:18" ht="15.75" customHeight="1">
      <c r="A168" s="387"/>
      <c r="B168" s="76"/>
      <c r="C168" s="175"/>
      <c r="D168" s="613"/>
      <c r="E168" s="664"/>
      <c r="F168" s="526"/>
      <c r="G168" s="612"/>
      <c r="H168" s="611"/>
      <c r="I168" s="663" t="s">
        <v>471</v>
      </c>
      <c r="J168" s="394">
        <v>200000</v>
      </c>
      <c r="K168" s="395" t="s">
        <v>15</v>
      </c>
      <c r="L168" s="257" t="s">
        <v>36</v>
      </c>
      <c r="M168" s="256">
        <v>15</v>
      </c>
      <c r="N168" s="256" t="s">
        <v>33</v>
      </c>
      <c r="O168" s="256"/>
      <c r="P168" s="394">
        <f>SUM(J168*M168)</f>
        <v>3000000</v>
      </c>
      <c r="Q168" s="88" t="s">
        <v>15</v>
      </c>
      <c r="R168" s="579"/>
    </row>
    <row r="169" spans="1:18" ht="15.75" customHeight="1">
      <c r="A169" s="387"/>
      <c r="B169" s="76"/>
      <c r="C169" s="627" t="s">
        <v>470</v>
      </c>
      <c r="D169" s="604">
        <v>2000</v>
      </c>
      <c r="E169" s="603">
        <f>P169/1000</f>
        <v>1000</v>
      </c>
      <c r="F169" s="526"/>
      <c r="G169" s="580">
        <f>E169-D169</f>
        <v>-1000</v>
      </c>
      <c r="H169" s="602">
        <f>G169/D169*100</f>
        <v>-50</v>
      </c>
      <c r="I169" s="662"/>
      <c r="J169" s="106"/>
      <c r="K169" s="246"/>
      <c r="L169" s="105"/>
      <c r="M169" s="74"/>
      <c r="N169" s="74"/>
      <c r="O169" s="74"/>
      <c r="P169" s="106">
        <f>SUM(P170:P171)</f>
        <v>1000000</v>
      </c>
      <c r="Q169" s="63" t="s">
        <v>15</v>
      </c>
      <c r="R169" s="579"/>
    </row>
    <row r="170" spans="1:18" ht="15.75" customHeight="1">
      <c r="A170" s="387"/>
      <c r="B170" s="76"/>
      <c r="C170" s="623"/>
      <c r="D170" s="600"/>
      <c r="E170" s="599"/>
      <c r="F170" s="526"/>
      <c r="G170" s="578"/>
      <c r="H170" s="598"/>
      <c r="I170" s="472" t="s">
        <v>469</v>
      </c>
      <c r="J170" s="87">
        <v>1000000</v>
      </c>
      <c r="K170" s="130" t="s">
        <v>15</v>
      </c>
      <c r="L170" s="86" t="s">
        <v>266</v>
      </c>
      <c r="M170" s="85">
        <v>1</v>
      </c>
      <c r="N170" s="85" t="s">
        <v>33</v>
      </c>
      <c r="O170" s="104" t="s">
        <v>27</v>
      </c>
      <c r="P170" s="87">
        <f>SUM(J170*M170)</f>
        <v>1000000</v>
      </c>
      <c r="Q170" s="88" t="s">
        <v>15</v>
      </c>
      <c r="R170" s="579"/>
    </row>
    <row r="171" spans="1:18" ht="15.75" customHeight="1">
      <c r="A171" s="387"/>
      <c r="B171" s="76"/>
      <c r="C171" s="661"/>
      <c r="D171" s="596"/>
      <c r="E171" s="595"/>
      <c r="F171" s="526"/>
      <c r="G171" s="594"/>
      <c r="H171" s="593"/>
      <c r="I171" s="658" t="s">
        <v>468</v>
      </c>
      <c r="J171" s="111">
        <v>0</v>
      </c>
      <c r="K171" s="474" t="s">
        <v>15</v>
      </c>
      <c r="L171" s="109" t="s">
        <v>36</v>
      </c>
      <c r="M171" s="108">
        <v>0</v>
      </c>
      <c r="N171" s="108" t="s">
        <v>467</v>
      </c>
      <c r="O171" s="110" t="s">
        <v>27</v>
      </c>
      <c r="P171" s="111">
        <f>SUM(J171*M171)</f>
        <v>0</v>
      </c>
      <c r="Q171" s="112" t="s">
        <v>15</v>
      </c>
      <c r="R171" s="579"/>
    </row>
    <row r="172" spans="1:18" ht="15.95" customHeight="1">
      <c r="A172" s="424"/>
      <c r="B172" s="65"/>
      <c r="C172" s="655" t="s">
        <v>466</v>
      </c>
      <c r="D172" s="590">
        <v>170500</v>
      </c>
      <c r="E172" s="654">
        <f>P172/1000</f>
        <v>133110</v>
      </c>
      <c r="F172" s="659">
        <v>80151</v>
      </c>
      <c r="G172" s="573">
        <f>+E172-D172</f>
        <v>-37390</v>
      </c>
      <c r="H172" s="587">
        <f>+G172/D172*100</f>
        <v>-21.929618768328446</v>
      </c>
      <c r="I172" s="72"/>
      <c r="J172" s="106"/>
      <c r="K172" s="246"/>
      <c r="L172" s="105"/>
      <c r="M172" s="75" t="s">
        <v>23</v>
      </c>
      <c r="N172" s="75"/>
      <c r="O172" s="75"/>
      <c r="P172" s="106">
        <f>SUM(P173:P176)</f>
        <v>133110000</v>
      </c>
      <c r="Q172" s="63" t="s">
        <v>15</v>
      </c>
      <c r="R172" s="579"/>
    </row>
    <row r="173" spans="1:18" ht="15.95" customHeight="1">
      <c r="A173" s="424"/>
      <c r="B173" s="76"/>
      <c r="C173" s="655"/>
      <c r="D173" s="590"/>
      <c r="E173" s="654"/>
      <c r="F173" s="659"/>
      <c r="G173" s="573"/>
      <c r="H173" s="587"/>
      <c r="I173" s="628" t="s">
        <v>465</v>
      </c>
      <c r="J173" s="87">
        <v>500000</v>
      </c>
      <c r="K173" s="130" t="s">
        <v>15</v>
      </c>
      <c r="L173" s="86" t="s">
        <v>36</v>
      </c>
      <c r="M173" s="85">
        <v>1</v>
      </c>
      <c r="N173" s="85" t="s">
        <v>33</v>
      </c>
      <c r="O173" s="104" t="s">
        <v>27</v>
      </c>
      <c r="P173" s="87">
        <f>SUM(J173*M173)</f>
        <v>500000</v>
      </c>
      <c r="Q173" s="88" t="s">
        <v>15</v>
      </c>
      <c r="R173" s="579" t="s">
        <v>182</v>
      </c>
    </row>
    <row r="174" spans="1:18" ht="15.95" customHeight="1">
      <c r="A174" s="424"/>
      <c r="B174" s="76"/>
      <c r="C174" s="655"/>
      <c r="D174" s="590"/>
      <c r="E174" s="654"/>
      <c r="F174" s="659"/>
      <c r="G174" s="573"/>
      <c r="H174" s="587"/>
      <c r="I174" s="660" t="s">
        <v>464</v>
      </c>
      <c r="J174" s="87">
        <v>100000000</v>
      </c>
      <c r="K174" s="130" t="s">
        <v>15</v>
      </c>
      <c r="L174" s="86" t="s">
        <v>36</v>
      </c>
      <c r="M174" s="85">
        <v>1</v>
      </c>
      <c r="N174" s="85" t="s">
        <v>33</v>
      </c>
      <c r="O174" s="104" t="s">
        <v>27</v>
      </c>
      <c r="P174" s="87">
        <f>SUM(J174*M174)</f>
        <v>100000000</v>
      </c>
      <c r="Q174" s="88" t="s">
        <v>15</v>
      </c>
      <c r="R174" s="579" t="s">
        <v>462</v>
      </c>
    </row>
    <row r="175" spans="1:18" ht="15.95" customHeight="1">
      <c r="A175" s="424"/>
      <c r="B175" s="76"/>
      <c r="C175" s="655"/>
      <c r="D175" s="590"/>
      <c r="E175" s="654"/>
      <c r="F175" s="659"/>
      <c r="G175" s="573"/>
      <c r="H175" s="587"/>
      <c r="I175" s="660" t="s">
        <v>463</v>
      </c>
      <c r="J175" s="87">
        <v>10000000</v>
      </c>
      <c r="K175" s="130" t="s">
        <v>15</v>
      </c>
      <c r="L175" s="86" t="s">
        <v>36</v>
      </c>
      <c r="M175" s="85">
        <v>1</v>
      </c>
      <c r="N175" s="85" t="s">
        <v>33</v>
      </c>
      <c r="O175" s="104" t="s">
        <v>27</v>
      </c>
      <c r="P175" s="87">
        <f>SUM(J175*M175)</f>
        <v>10000000</v>
      </c>
      <c r="Q175" s="88" t="s">
        <v>15</v>
      </c>
      <c r="R175" s="579" t="s">
        <v>462</v>
      </c>
    </row>
    <row r="176" spans="1:18" ht="15.95" customHeight="1">
      <c r="A176" s="424"/>
      <c r="B176" s="76"/>
      <c r="C176" s="655"/>
      <c r="D176" s="590"/>
      <c r="E176" s="654"/>
      <c r="F176" s="659"/>
      <c r="G176" s="573"/>
      <c r="H176" s="587"/>
      <c r="I176" s="658" t="s">
        <v>461</v>
      </c>
      <c r="J176" s="657">
        <v>22610000</v>
      </c>
      <c r="K176" s="439" t="s">
        <v>15</v>
      </c>
      <c r="L176" s="438" t="s">
        <v>36</v>
      </c>
      <c r="M176" s="437">
        <v>1</v>
      </c>
      <c r="N176" s="437" t="s">
        <v>33</v>
      </c>
      <c r="O176" s="436" t="s">
        <v>27</v>
      </c>
      <c r="P176" s="657">
        <f>SUM(J176*M176)</f>
        <v>22610000</v>
      </c>
      <c r="Q176" s="434" t="s">
        <v>15</v>
      </c>
      <c r="R176" s="579" t="s">
        <v>460</v>
      </c>
    </row>
    <row r="177" spans="1:18" ht="15.95" customHeight="1">
      <c r="A177" s="471"/>
      <c r="B177" s="65"/>
      <c r="C177" s="655" t="s">
        <v>459</v>
      </c>
      <c r="D177" s="590">
        <v>96000</v>
      </c>
      <c r="E177" s="654">
        <f>+P177/1000</f>
        <v>96000</v>
      </c>
      <c r="F177" s="547"/>
      <c r="G177" s="573">
        <f>+E177-D177</f>
        <v>0</v>
      </c>
      <c r="H177" s="587">
        <f>+G177/D177*100</f>
        <v>0</v>
      </c>
      <c r="I177" s="426"/>
      <c r="J177" s="106"/>
      <c r="K177" s="246"/>
      <c r="L177" s="105"/>
      <c r="M177" s="75" t="s">
        <v>23</v>
      </c>
      <c r="N177" s="75"/>
      <c r="O177" s="75"/>
      <c r="P177" s="106">
        <f>SUM(P178:P178)</f>
        <v>96000000</v>
      </c>
      <c r="Q177" s="63" t="s">
        <v>15</v>
      </c>
      <c r="R177" s="579"/>
    </row>
    <row r="178" spans="1:18" ht="18" customHeight="1">
      <c r="A178" s="387"/>
      <c r="B178" s="656"/>
      <c r="C178" s="655"/>
      <c r="D178" s="590"/>
      <c r="E178" s="654"/>
      <c r="F178" s="547">
        <v>83391</v>
      </c>
      <c r="G178" s="573"/>
      <c r="H178" s="587"/>
      <c r="I178" s="653" t="s">
        <v>459</v>
      </c>
      <c r="J178" s="225">
        <v>8000000</v>
      </c>
      <c r="K178" s="585" t="s">
        <v>15</v>
      </c>
      <c r="L178" s="227" t="s">
        <v>36</v>
      </c>
      <c r="M178" s="226">
        <v>12</v>
      </c>
      <c r="N178" s="226" t="s">
        <v>33</v>
      </c>
      <c r="O178" s="228" t="s">
        <v>27</v>
      </c>
      <c r="P178" s="225">
        <f>J178*M178</f>
        <v>96000000</v>
      </c>
      <c r="Q178" s="229" t="s">
        <v>15</v>
      </c>
      <c r="R178" s="549" t="s">
        <v>458</v>
      </c>
    </row>
    <row r="179" spans="1:18" ht="20.100000000000001" customHeight="1">
      <c r="A179" s="471"/>
      <c r="B179" s="652" t="s">
        <v>441</v>
      </c>
      <c r="C179" s="290" t="s">
        <v>457</v>
      </c>
      <c r="D179" s="651">
        <f>SUM(D180:D209)</f>
        <v>23660</v>
      </c>
      <c r="E179" s="650">
        <f>SUM(E180:E209)</f>
        <v>23660</v>
      </c>
      <c r="F179" s="649">
        <f>SUM(F180:F209)</f>
        <v>19389</v>
      </c>
      <c r="G179" s="376">
        <f>+E179-D179</f>
        <v>0</v>
      </c>
      <c r="H179" s="467">
        <f>G179/D179*100</f>
        <v>0</v>
      </c>
      <c r="I179" s="606"/>
      <c r="J179" s="286"/>
      <c r="K179" s="121"/>
      <c r="L179" s="121"/>
      <c r="M179" s="280"/>
      <c r="N179" s="280"/>
      <c r="O179" s="280"/>
      <c r="P179" s="181">
        <f>SUM(P180,P206)</f>
        <v>23660000</v>
      </c>
      <c r="Q179" s="182" t="s">
        <v>15</v>
      </c>
      <c r="R179" s="579"/>
    </row>
    <row r="180" spans="1:18" ht="15.95" customHeight="1">
      <c r="A180" s="424"/>
      <c r="B180" s="624" t="s">
        <v>439</v>
      </c>
      <c r="C180" s="96" t="s">
        <v>456</v>
      </c>
      <c r="D180" s="648">
        <v>17000</v>
      </c>
      <c r="E180" s="647">
        <f>+P180/1000</f>
        <v>17000</v>
      </c>
      <c r="F180" s="646">
        <v>17389</v>
      </c>
      <c r="G180" s="580">
        <f>+E180-D180</f>
        <v>0</v>
      </c>
      <c r="H180" s="602">
        <f>+G180/D180*100</f>
        <v>0</v>
      </c>
      <c r="I180" s="83"/>
      <c r="J180" s="87"/>
      <c r="K180" s="130"/>
      <c r="L180" s="86"/>
      <c r="M180" s="75" t="s">
        <v>20</v>
      </c>
      <c r="N180" s="75"/>
      <c r="O180" s="75"/>
      <c r="P180" s="87">
        <f>+P181+P184+P187+P189+P191+P194+P198+P201+P203</f>
        <v>17000000</v>
      </c>
      <c r="Q180" s="252" t="s">
        <v>15</v>
      </c>
      <c r="R180" s="579"/>
    </row>
    <row r="181" spans="1:18" ht="15.95" customHeight="1">
      <c r="A181" s="424"/>
      <c r="B181" s="624"/>
      <c r="C181" s="100"/>
      <c r="D181" s="631"/>
      <c r="E181" s="630"/>
      <c r="F181" s="629"/>
      <c r="G181" s="578"/>
      <c r="H181" s="598"/>
      <c r="I181" s="645" t="s">
        <v>455</v>
      </c>
      <c r="J181" s="640"/>
      <c r="K181" s="644"/>
      <c r="L181" s="643"/>
      <c r="M181" s="642"/>
      <c r="N181" s="642"/>
      <c r="O181" s="641"/>
      <c r="P181" s="640">
        <f>SUM(P182:P183)</f>
        <v>3000000</v>
      </c>
      <c r="Q181" s="252" t="s">
        <v>15</v>
      </c>
      <c r="R181" s="579"/>
    </row>
    <row r="182" spans="1:18" ht="15.95" customHeight="1">
      <c r="A182" s="424"/>
      <c r="B182" s="624"/>
      <c r="C182" s="100"/>
      <c r="D182" s="631"/>
      <c r="E182" s="630"/>
      <c r="F182" s="629"/>
      <c r="G182" s="578"/>
      <c r="H182" s="598"/>
      <c r="I182" s="628" t="s">
        <v>454</v>
      </c>
      <c r="J182" s="87">
        <v>2000000</v>
      </c>
      <c r="K182" s="130" t="s">
        <v>15</v>
      </c>
      <c r="L182" s="86" t="s">
        <v>36</v>
      </c>
      <c r="M182" s="85">
        <v>1</v>
      </c>
      <c r="N182" s="85" t="s">
        <v>33</v>
      </c>
      <c r="O182" s="104" t="s">
        <v>27</v>
      </c>
      <c r="P182" s="87">
        <f>SUM(J182*M182)</f>
        <v>2000000</v>
      </c>
      <c r="Q182" s="88" t="s">
        <v>15</v>
      </c>
      <c r="R182" s="579" t="s">
        <v>427</v>
      </c>
    </row>
    <row r="183" spans="1:18" ht="15.95" customHeight="1">
      <c r="A183" s="424"/>
      <c r="B183" s="76"/>
      <c r="C183" s="100"/>
      <c r="D183" s="631"/>
      <c r="E183" s="630"/>
      <c r="F183" s="629"/>
      <c r="G183" s="578"/>
      <c r="H183" s="598"/>
      <c r="I183" s="628" t="s">
        <v>453</v>
      </c>
      <c r="J183" s="87">
        <v>100000</v>
      </c>
      <c r="K183" s="130" t="s">
        <v>15</v>
      </c>
      <c r="L183" s="86" t="s">
        <v>36</v>
      </c>
      <c r="M183" s="85">
        <v>10</v>
      </c>
      <c r="N183" s="85" t="s">
        <v>33</v>
      </c>
      <c r="O183" s="104" t="s">
        <v>27</v>
      </c>
      <c r="P183" s="87">
        <f>SUM(J183*M183)</f>
        <v>1000000</v>
      </c>
      <c r="Q183" s="88" t="s">
        <v>15</v>
      </c>
      <c r="R183" s="639" t="s">
        <v>182</v>
      </c>
    </row>
    <row r="184" spans="1:18" ht="15.95" customHeight="1">
      <c r="A184" s="500"/>
      <c r="B184" s="499"/>
      <c r="C184" s="100"/>
      <c r="D184" s="631"/>
      <c r="E184" s="630"/>
      <c r="F184" s="629"/>
      <c r="G184" s="578"/>
      <c r="H184" s="598"/>
      <c r="I184" s="634" t="s">
        <v>452</v>
      </c>
      <c r="J184" s="632"/>
      <c r="K184" s="633"/>
      <c r="L184" s="261"/>
      <c r="M184" s="260"/>
      <c r="N184" s="260"/>
      <c r="O184" s="262"/>
      <c r="P184" s="632">
        <f>SUM(P185:P186)</f>
        <v>1500000</v>
      </c>
      <c r="Q184" s="88" t="s">
        <v>15</v>
      </c>
      <c r="R184" s="579" t="s">
        <v>427</v>
      </c>
    </row>
    <row r="185" spans="1:18" ht="15.95" customHeight="1">
      <c r="A185" s="424"/>
      <c r="B185" s="638"/>
      <c r="C185" s="100"/>
      <c r="D185" s="631"/>
      <c r="E185" s="630"/>
      <c r="F185" s="629"/>
      <c r="G185" s="578"/>
      <c r="H185" s="598"/>
      <c r="I185" s="628" t="s">
        <v>451</v>
      </c>
      <c r="J185" s="87">
        <v>1000000</v>
      </c>
      <c r="K185" s="130" t="s">
        <v>15</v>
      </c>
      <c r="L185" s="86" t="s">
        <v>36</v>
      </c>
      <c r="M185" s="85">
        <v>1</v>
      </c>
      <c r="N185" s="85" t="s">
        <v>33</v>
      </c>
      <c r="O185" s="104" t="s">
        <v>27</v>
      </c>
      <c r="P185" s="87">
        <f>SUM(J185*M185)</f>
        <v>1000000</v>
      </c>
      <c r="Q185" s="88" t="s">
        <v>15</v>
      </c>
      <c r="R185" s="579"/>
    </row>
    <row r="186" spans="1:18" ht="15.95" customHeight="1">
      <c r="A186" s="424"/>
      <c r="B186" s="638"/>
      <c r="C186" s="100"/>
      <c r="D186" s="631"/>
      <c r="E186" s="630"/>
      <c r="F186" s="629"/>
      <c r="G186" s="578"/>
      <c r="H186" s="598"/>
      <c r="I186" s="628" t="s">
        <v>450</v>
      </c>
      <c r="J186" s="87">
        <v>500000</v>
      </c>
      <c r="K186" s="130" t="s">
        <v>15</v>
      </c>
      <c r="L186" s="86" t="s">
        <v>36</v>
      </c>
      <c r="M186" s="85">
        <v>1</v>
      </c>
      <c r="N186" s="85" t="s">
        <v>33</v>
      </c>
      <c r="O186" s="104" t="s">
        <v>27</v>
      </c>
      <c r="P186" s="87">
        <f>SUM(J186*M186)</f>
        <v>500000</v>
      </c>
      <c r="Q186" s="88" t="s">
        <v>15</v>
      </c>
      <c r="R186" s="579"/>
    </row>
    <row r="187" spans="1:18" ht="15.95" customHeight="1">
      <c r="A187" s="424"/>
      <c r="B187" s="638"/>
      <c r="C187" s="100"/>
      <c r="D187" s="631"/>
      <c r="E187" s="630"/>
      <c r="F187" s="629"/>
      <c r="G187" s="578"/>
      <c r="H187" s="598"/>
      <c r="I187" s="634" t="s">
        <v>449</v>
      </c>
      <c r="J187" s="632"/>
      <c r="K187" s="633"/>
      <c r="L187" s="261"/>
      <c r="M187" s="260"/>
      <c r="N187" s="260"/>
      <c r="O187" s="262"/>
      <c r="P187" s="632">
        <f>SUM(P188:P188)</f>
        <v>1500000</v>
      </c>
      <c r="Q187" s="88" t="s">
        <v>15</v>
      </c>
      <c r="R187" s="579" t="s">
        <v>427</v>
      </c>
    </row>
    <row r="188" spans="1:18" ht="15.95" customHeight="1">
      <c r="A188" s="424"/>
      <c r="B188" s="76"/>
      <c r="C188" s="100"/>
      <c r="D188" s="631"/>
      <c r="E188" s="630"/>
      <c r="F188" s="629"/>
      <c r="G188" s="578"/>
      <c r="H188" s="598"/>
      <c r="I188" s="628" t="s">
        <v>442</v>
      </c>
      <c r="J188" s="87">
        <v>1500000</v>
      </c>
      <c r="K188" s="130" t="s">
        <v>15</v>
      </c>
      <c r="L188" s="86" t="s">
        <v>36</v>
      </c>
      <c r="M188" s="85">
        <v>1</v>
      </c>
      <c r="N188" s="85" t="s">
        <v>33</v>
      </c>
      <c r="O188" s="104" t="s">
        <v>27</v>
      </c>
      <c r="P188" s="87">
        <f>SUM(J188*M188)</f>
        <v>1500000</v>
      </c>
      <c r="Q188" s="88" t="s">
        <v>15</v>
      </c>
      <c r="R188" s="579"/>
    </row>
    <row r="189" spans="1:18" ht="15.95" customHeight="1">
      <c r="A189" s="424"/>
      <c r="B189" s="76"/>
      <c r="C189" s="100"/>
      <c r="D189" s="631"/>
      <c r="E189" s="630"/>
      <c r="F189" s="629"/>
      <c r="G189" s="578"/>
      <c r="H189" s="598"/>
      <c r="I189" s="634" t="s">
        <v>448</v>
      </c>
      <c r="J189" s="632"/>
      <c r="K189" s="633"/>
      <c r="L189" s="261"/>
      <c r="M189" s="260"/>
      <c r="N189" s="260"/>
      <c r="O189" s="262"/>
      <c r="P189" s="632">
        <f>SUM(P190:P190)</f>
        <v>1500000</v>
      </c>
      <c r="Q189" s="88" t="s">
        <v>15</v>
      </c>
      <c r="R189" s="579" t="s">
        <v>427</v>
      </c>
    </row>
    <row r="190" spans="1:18" ht="15.95" customHeight="1">
      <c r="A190" s="424"/>
      <c r="B190" s="76"/>
      <c r="C190" s="100"/>
      <c r="D190" s="631"/>
      <c r="E190" s="630"/>
      <c r="F190" s="629"/>
      <c r="G190" s="578"/>
      <c r="H190" s="598"/>
      <c r="I190" s="628" t="s">
        <v>447</v>
      </c>
      <c r="J190" s="87">
        <v>1500000</v>
      </c>
      <c r="K190" s="130" t="s">
        <v>15</v>
      </c>
      <c r="L190" s="86" t="s">
        <v>36</v>
      </c>
      <c r="M190" s="85">
        <v>1</v>
      </c>
      <c r="N190" s="85" t="s">
        <v>33</v>
      </c>
      <c r="O190" s="104" t="s">
        <v>27</v>
      </c>
      <c r="P190" s="87">
        <f>SUM(J190*M190)</f>
        <v>1500000</v>
      </c>
      <c r="Q190" s="88" t="s">
        <v>15</v>
      </c>
      <c r="R190" s="579"/>
    </row>
    <row r="191" spans="1:18" ht="15.95" customHeight="1">
      <c r="A191" s="424"/>
      <c r="B191" s="76"/>
      <c r="C191" s="100"/>
      <c r="D191" s="631"/>
      <c r="E191" s="630"/>
      <c r="F191" s="629"/>
      <c r="G191" s="578"/>
      <c r="H191" s="598"/>
      <c r="I191" s="634" t="s">
        <v>446</v>
      </c>
      <c r="J191" s="632"/>
      <c r="K191" s="633"/>
      <c r="L191" s="261"/>
      <c r="M191" s="260"/>
      <c r="N191" s="260"/>
      <c r="O191" s="262"/>
      <c r="P191" s="632">
        <f>SUM(P192:P193)</f>
        <v>1500000</v>
      </c>
      <c r="Q191" s="141" t="s">
        <v>15</v>
      </c>
      <c r="R191" s="579" t="s">
        <v>427</v>
      </c>
    </row>
    <row r="192" spans="1:18" ht="15.95" customHeight="1">
      <c r="A192" s="424"/>
      <c r="B192" s="76"/>
      <c r="C192" s="100"/>
      <c r="D192" s="631"/>
      <c r="E192" s="630"/>
      <c r="F192" s="629"/>
      <c r="G192" s="578"/>
      <c r="H192" s="598"/>
      <c r="I192" s="628" t="s">
        <v>445</v>
      </c>
      <c r="J192" s="87">
        <v>500000</v>
      </c>
      <c r="K192" s="130" t="s">
        <v>15</v>
      </c>
      <c r="L192" s="86" t="s">
        <v>36</v>
      </c>
      <c r="M192" s="85">
        <v>1</v>
      </c>
      <c r="N192" s="85" t="s">
        <v>33</v>
      </c>
      <c r="O192" s="104" t="s">
        <v>27</v>
      </c>
      <c r="P192" s="87">
        <f>SUM(J192*M192)</f>
        <v>500000</v>
      </c>
      <c r="Q192" s="88" t="s">
        <v>15</v>
      </c>
      <c r="R192" s="579"/>
    </row>
    <row r="193" spans="1:19" ht="15.95" customHeight="1">
      <c r="A193" s="424"/>
      <c r="B193" s="76"/>
      <c r="C193" s="100"/>
      <c r="D193" s="631"/>
      <c r="E193" s="630"/>
      <c r="F193" s="629"/>
      <c r="G193" s="578"/>
      <c r="H193" s="598"/>
      <c r="I193" s="628" t="s">
        <v>440</v>
      </c>
      <c r="J193" s="87">
        <v>1000000</v>
      </c>
      <c r="K193" s="130" t="s">
        <v>15</v>
      </c>
      <c r="L193" s="86" t="s">
        <v>36</v>
      </c>
      <c r="M193" s="85">
        <v>1</v>
      </c>
      <c r="N193" s="85" t="s">
        <v>33</v>
      </c>
      <c r="O193" s="104" t="s">
        <v>27</v>
      </c>
      <c r="P193" s="87">
        <f>SUM(J193*M193)</f>
        <v>1000000</v>
      </c>
      <c r="Q193" s="88" t="s">
        <v>15</v>
      </c>
      <c r="R193" s="579"/>
    </row>
    <row r="194" spans="1:19" ht="15.95" customHeight="1">
      <c r="A194" s="618"/>
      <c r="B194" s="624"/>
      <c r="C194" s="100"/>
      <c r="D194" s="631"/>
      <c r="E194" s="630"/>
      <c r="F194" s="629"/>
      <c r="G194" s="578"/>
      <c r="H194" s="598"/>
      <c r="I194" s="634" t="s">
        <v>444</v>
      </c>
      <c r="J194" s="632"/>
      <c r="K194" s="633"/>
      <c r="L194" s="261"/>
      <c r="M194" s="260"/>
      <c r="N194" s="260"/>
      <c r="O194" s="262"/>
      <c r="P194" s="632">
        <f>SUM(P195:P197)</f>
        <v>3000000</v>
      </c>
      <c r="Q194" s="88" t="s">
        <v>15</v>
      </c>
      <c r="R194" s="579" t="s">
        <v>427</v>
      </c>
      <c r="S194" s="3" t="s">
        <v>443</v>
      </c>
    </row>
    <row r="195" spans="1:19" ht="15.95" customHeight="1">
      <c r="A195" s="424"/>
      <c r="B195" s="624"/>
      <c r="C195" s="100"/>
      <c r="D195" s="631"/>
      <c r="E195" s="630"/>
      <c r="F195" s="629"/>
      <c r="G195" s="578"/>
      <c r="H195" s="598"/>
      <c r="I195" s="628" t="s">
        <v>442</v>
      </c>
      <c r="J195" s="87">
        <v>600000</v>
      </c>
      <c r="K195" s="130" t="s">
        <v>15</v>
      </c>
      <c r="L195" s="86" t="s">
        <v>36</v>
      </c>
      <c r="M195" s="85">
        <v>1</v>
      </c>
      <c r="N195" s="85" t="s">
        <v>33</v>
      </c>
      <c r="O195" s="104" t="s">
        <v>27</v>
      </c>
      <c r="P195" s="87">
        <f>SUM(J195*M195)</f>
        <v>600000</v>
      </c>
      <c r="Q195" s="88" t="s">
        <v>15</v>
      </c>
      <c r="R195" s="579"/>
    </row>
    <row r="196" spans="1:19" ht="15.95" customHeight="1">
      <c r="A196" s="424" t="s">
        <v>358</v>
      </c>
      <c r="B196" s="624" t="s">
        <v>441</v>
      </c>
      <c r="C196" s="100"/>
      <c r="D196" s="631"/>
      <c r="E196" s="630"/>
      <c r="F196" s="629"/>
      <c r="G196" s="578"/>
      <c r="H196" s="598"/>
      <c r="I196" s="628" t="s">
        <v>440</v>
      </c>
      <c r="J196" s="87">
        <v>400000</v>
      </c>
      <c r="K196" s="130" t="s">
        <v>15</v>
      </c>
      <c r="L196" s="86" t="s">
        <v>36</v>
      </c>
      <c r="M196" s="85">
        <v>1</v>
      </c>
      <c r="N196" s="85" t="s">
        <v>33</v>
      </c>
      <c r="O196" s="104" t="s">
        <v>27</v>
      </c>
      <c r="P196" s="87">
        <f>SUM(J196*M196)</f>
        <v>400000</v>
      </c>
      <c r="Q196" s="88" t="s">
        <v>15</v>
      </c>
      <c r="R196" s="579"/>
    </row>
    <row r="197" spans="1:19" ht="15.95" customHeight="1">
      <c r="A197" s="424"/>
      <c r="B197" s="624" t="s">
        <v>439</v>
      </c>
      <c r="C197" s="100"/>
      <c r="D197" s="631"/>
      <c r="E197" s="630"/>
      <c r="F197" s="629"/>
      <c r="G197" s="578"/>
      <c r="H197" s="598"/>
      <c r="I197" s="628" t="s">
        <v>438</v>
      </c>
      <c r="J197" s="87">
        <v>2000000</v>
      </c>
      <c r="K197" s="130" t="s">
        <v>15</v>
      </c>
      <c r="L197" s="86" t="s">
        <v>36</v>
      </c>
      <c r="M197" s="85">
        <v>1</v>
      </c>
      <c r="N197" s="85" t="s">
        <v>33</v>
      </c>
      <c r="O197" s="104" t="s">
        <v>27</v>
      </c>
      <c r="P197" s="87">
        <f>SUM(J197*M197)</f>
        <v>2000000</v>
      </c>
      <c r="Q197" s="88" t="s">
        <v>15</v>
      </c>
      <c r="R197" s="579"/>
    </row>
    <row r="198" spans="1:19" ht="15.95" customHeight="1">
      <c r="A198" s="424"/>
      <c r="B198" s="637"/>
      <c r="C198" s="100"/>
      <c r="D198" s="631"/>
      <c r="E198" s="630"/>
      <c r="F198" s="629"/>
      <c r="G198" s="578"/>
      <c r="H198" s="598"/>
      <c r="I198" s="634" t="s">
        <v>437</v>
      </c>
      <c r="J198" s="632"/>
      <c r="K198" s="633"/>
      <c r="L198" s="261"/>
      <c r="M198" s="260"/>
      <c r="N198" s="260"/>
      <c r="O198" s="262"/>
      <c r="P198" s="632">
        <f>SUM(P199:P200)</f>
        <v>2900000</v>
      </c>
      <c r="Q198" s="88" t="s">
        <v>15</v>
      </c>
      <c r="R198" s="579" t="s">
        <v>427</v>
      </c>
    </row>
    <row r="199" spans="1:19" ht="15.95" customHeight="1">
      <c r="A199" s="424"/>
      <c r="B199" s="637"/>
      <c r="C199" s="100"/>
      <c r="D199" s="631"/>
      <c r="E199" s="630"/>
      <c r="F199" s="629"/>
      <c r="G199" s="578"/>
      <c r="H199" s="598"/>
      <c r="I199" s="628" t="s">
        <v>436</v>
      </c>
      <c r="J199" s="87">
        <v>900000</v>
      </c>
      <c r="K199" s="130" t="s">
        <v>15</v>
      </c>
      <c r="L199" s="86" t="s">
        <v>36</v>
      </c>
      <c r="M199" s="85">
        <v>1</v>
      </c>
      <c r="N199" s="85" t="s">
        <v>33</v>
      </c>
      <c r="O199" s="104" t="s">
        <v>27</v>
      </c>
      <c r="P199" s="87">
        <f>SUM(J199*M199)</f>
        <v>900000</v>
      </c>
      <c r="Q199" s="88" t="s">
        <v>15</v>
      </c>
      <c r="R199" s="579"/>
    </row>
    <row r="200" spans="1:19" ht="15.95" customHeight="1">
      <c r="A200" s="424"/>
      <c r="B200" s="76"/>
      <c r="C200" s="100"/>
      <c r="D200" s="631"/>
      <c r="E200" s="630"/>
      <c r="F200" s="629"/>
      <c r="G200" s="578"/>
      <c r="H200" s="598"/>
      <c r="I200" s="628" t="s">
        <v>435</v>
      </c>
      <c r="J200" s="87">
        <v>2000000</v>
      </c>
      <c r="K200" s="130" t="s">
        <v>15</v>
      </c>
      <c r="L200" s="86" t="s">
        <v>36</v>
      </c>
      <c r="M200" s="85">
        <v>1</v>
      </c>
      <c r="N200" s="85" t="s">
        <v>33</v>
      </c>
      <c r="O200" s="104" t="s">
        <v>27</v>
      </c>
      <c r="P200" s="87">
        <f>SUM(J200*M200)</f>
        <v>2000000</v>
      </c>
      <c r="Q200" s="88" t="s">
        <v>15</v>
      </c>
      <c r="R200" s="579"/>
    </row>
    <row r="201" spans="1:19" ht="15.95" customHeight="1">
      <c r="A201" s="424"/>
      <c r="B201" s="76"/>
      <c r="C201" s="100"/>
      <c r="D201" s="631"/>
      <c r="E201" s="630"/>
      <c r="F201" s="629"/>
      <c r="G201" s="578"/>
      <c r="H201" s="598"/>
      <c r="I201" s="636" t="s">
        <v>434</v>
      </c>
      <c r="J201" s="635"/>
      <c r="K201" s="633"/>
      <c r="L201" s="261"/>
      <c r="M201" s="260"/>
      <c r="N201" s="260"/>
      <c r="O201" s="262"/>
      <c r="P201" s="632">
        <f>+P202</f>
        <v>1500000</v>
      </c>
      <c r="Q201" s="88" t="s">
        <v>15</v>
      </c>
      <c r="R201" s="579" t="s">
        <v>427</v>
      </c>
    </row>
    <row r="202" spans="1:19" ht="15.95" customHeight="1">
      <c r="A202" s="424"/>
      <c r="B202" s="76"/>
      <c r="C202" s="100"/>
      <c r="D202" s="631"/>
      <c r="E202" s="630"/>
      <c r="F202" s="629"/>
      <c r="G202" s="578"/>
      <c r="H202" s="598"/>
      <c r="I202" s="628" t="s">
        <v>433</v>
      </c>
      <c r="J202" s="87">
        <v>250000</v>
      </c>
      <c r="K202" s="130" t="s">
        <v>15</v>
      </c>
      <c r="L202" s="86" t="s">
        <v>36</v>
      </c>
      <c r="M202" s="85">
        <v>6</v>
      </c>
      <c r="N202" s="85" t="s">
        <v>432</v>
      </c>
      <c r="O202" s="104" t="s">
        <v>27</v>
      </c>
      <c r="P202" s="87">
        <f>SUM(J202*M202)</f>
        <v>1500000</v>
      </c>
      <c r="Q202" s="88" t="s">
        <v>15</v>
      </c>
      <c r="R202" s="579"/>
    </row>
    <row r="203" spans="1:19" ht="15.95" customHeight="1">
      <c r="A203" s="424"/>
      <c r="B203" s="76"/>
      <c r="C203" s="100"/>
      <c r="D203" s="631"/>
      <c r="E203" s="630"/>
      <c r="F203" s="629"/>
      <c r="G203" s="578"/>
      <c r="H203" s="598"/>
      <c r="I203" s="634" t="s">
        <v>431</v>
      </c>
      <c r="J203" s="632"/>
      <c r="K203" s="633"/>
      <c r="L203" s="261"/>
      <c r="M203" s="260"/>
      <c r="N203" s="260"/>
      <c r="O203" s="262"/>
      <c r="P203" s="632">
        <f>SUM(P204:P205)</f>
        <v>600000</v>
      </c>
      <c r="Q203" s="88" t="s">
        <v>15</v>
      </c>
      <c r="R203" s="579" t="s">
        <v>427</v>
      </c>
    </row>
    <row r="204" spans="1:19" ht="15.95" customHeight="1">
      <c r="A204" s="424"/>
      <c r="B204" s="76"/>
      <c r="C204" s="100"/>
      <c r="D204" s="631"/>
      <c r="E204" s="630"/>
      <c r="F204" s="629"/>
      <c r="G204" s="578"/>
      <c r="H204" s="598"/>
      <c r="I204" s="628" t="s">
        <v>430</v>
      </c>
      <c r="J204" s="87">
        <v>300000</v>
      </c>
      <c r="K204" s="130" t="s">
        <v>15</v>
      </c>
      <c r="L204" s="86" t="s">
        <v>36</v>
      </c>
      <c r="M204" s="85">
        <v>1</v>
      </c>
      <c r="N204" s="85" t="s">
        <v>33</v>
      </c>
      <c r="O204" s="104" t="s">
        <v>27</v>
      </c>
      <c r="P204" s="87">
        <f>SUM(J204*M204)</f>
        <v>300000</v>
      </c>
      <c r="Q204" s="88" t="s">
        <v>15</v>
      </c>
      <c r="R204" s="579"/>
    </row>
    <row r="205" spans="1:19" ht="16.5" customHeight="1">
      <c r="A205" s="424"/>
      <c r="B205" s="76"/>
      <c r="C205" s="100"/>
      <c r="D205" s="631"/>
      <c r="E205" s="630"/>
      <c r="F205" s="629"/>
      <c r="G205" s="578"/>
      <c r="H205" s="598"/>
      <c r="I205" s="628" t="s">
        <v>429</v>
      </c>
      <c r="J205" s="87">
        <v>300000</v>
      </c>
      <c r="K205" s="130" t="s">
        <v>15</v>
      </c>
      <c r="L205" s="86" t="s">
        <v>36</v>
      </c>
      <c r="M205" s="85">
        <v>1</v>
      </c>
      <c r="N205" s="85" t="s">
        <v>33</v>
      </c>
      <c r="O205" s="104" t="s">
        <v>27</v>
      </c>
      <c r="P205" s="87">
        <f>SUM(J205*M205)</f>
        <v>300000</v>
      </c>
      <c r="Q205" s="88" t="s">
        <v>15</v>
      </c>
      <c r="R205" s="579"/>
    </row>
    <row r="206" spans="1:19" ht="15.95" customHeight="1">
      <c r="A206" s="424"/>
      <c r="B206" s="624"/>
      <c r="C206" s="627" t="s">
        <v>428</v>
      </c>
      <c r="D206" s="604">
        <v>6660</v>
      </c>
      <c r="E206" s="603">
        <f>+P206/1000</f>
        <v>6660</v>
      </c>
      <c r="F206" s="524">
        <v>2000</v>
      </c>
      <c r="G206" s="580">
        <f>+E206-D206</f>
        <v>0</v>
      </c>
      <c r="H206" s="602">
        <f>G206/D206*100</f>
        <v>0</v>
      </c>
      <c r="I206" s="626"/>
      <c r="J206" s="106"/>
      <c r="K206" s="246"/>
      <c r="L206" s="105"/>
      <c r="M206" s="75" t="s">
        <v>23</v>
      </c>
      <c r="N206" s="75"/>
      <c r="O206" s="75"/>
      <c r="P206" s="106">
        <f>SUM(P207:P209)</f>
        <v>6660000</v>
      </c>
      <c r="Q206" s="63" t="s">
        <v>15</v>
      </c>
      <c r="R206" s="579" t="s">
        <v>427</v>
      </c>
    </row>
    <row r="207" spans="1:19" ht="15.95" customHeight="1">
      <c r="A207" s="424"/>
      <c r="B207" s="624"/>
      <c r="C207" s="623"/>
      <c r="D207" s="600"/>
      <c r="E207" s="599"/>
      <c r="F207" s="522"/>
      <c r="G207" s="578"/>
      <c r="H207" s="598"/>
      <c r="I207" s="625" t="s">
        <v>426</v>
      </c>
      <c r="J207" s="87">
        <v>2500000</v>
      </c>
      <c r="K207" s="130" t="s">
        <v>15</v>
      </c>
      <c r="L207" s="86" t="s">
        <v>36</v>
      </c>
      <c r="M207" s="85">
        <v>1</v>
      </c>
      <c r="N207" s="85" t="s">
        <v>33</v>
      </c>
      <c r="O207" s="104" t="s">
        <v>27</v>
      </c>
      <c r="P207" s="87">
        <f>SUM(J207*M207)</f>
        <v>2500000</v>
      </c>
      <c r="Q207" s="88" t="s">
        <v>15</v>
      </c>
      <c r="R207" s="579"/>
    </row>
    <row r="208" spans="1:19" ht="15.95" customHeight="1">
      <c r="A208" s="424"/>
      <c r="B208" s="624"/>
      <c r="C208" s="623"/>
      <c r="D208" s="600"/>
      <c r="E208" s="599"/>
      <c r="F208" s="543"/>
      <c r="G208" s="578"/>
      <c r="H208" s="598"/>
      <c r="I208" s="622" t="s">
        <v>425</v>
      </c>
      <c r="J208" s="87">
        <v>1660000</v>
      </c>
      <c r="K208" s="130" t="s">
        <v>15</v>
      </c>
      <c r="L208" s="86" t="s">
        <v>36</v>
      </c>
      <c r="M208" s="85">
        <v>1</v>
      </c>
      <c r="N208" s="85" t="s">
        <v>33</v>
      </c>
      <c r="O208" s="104" t="s">
        <v>27</v>
      </c>
      <c r="P208" s="87">
        <f>SUM(J208*M208)</f>
        <v>1660000</v>
      </c>
      <c r="Q208" s="88" t="s">
        <v>15</v>
      </c>
      <c r="R208" s="579"/>
    </row>
    <row r="209" spans="1:18" ht="15.95" customHeight="1">
      <c r="A209" s="424"/>
      <c r="B209" s="624"/>
      <c r="C209" s="623"/>
      <c r="D209" s="600"/>
      <c r="E209" s="599"/>
      <c r="F209" s="526"/>
      <c r="G209" s="578"/>
      <c r="H209" s="598"/>
      <c r="I209" s="622" t="s">
        <v>424</v>
      </c>
      <c r="J209" s="87">
        <v>2500000</v>
      </c>
      <c r="K209" s="130" t="s">
        <v>15</v>
      </c>
      <c r="L209" s="86" t="s">
        <v>36</v>
      </c>
      <c r="M209" s="85">
        <v>1</v>
      </c>
      <c r="N209" s="85" t="s">
        <v>33</v>
      </c>
      <c r="O209" s="104" t="s">
        <v>27</v>
      </c>
      <c r="P209" s="87">
        <f>SUM(J209*M209)</f>
        <v>2500000</v>
      </c>
      <c r="Q209" s="88" t="s">
        <v>15</v>
      </c>
      <c r="R209" s="579"/>
    </row>
    <row r="210" spans="1:18" ht="20.100000000000001" customHeight="1">
      <c r="A210" s="618"/>
      <c r="B210" s="53" t="s">
        <v>423</v>
      </c>
      <c r="C210" s="54" t="s">
        <v>20</v>
      </c>
      <c r="D210" s="478">
        <f>+D211+D217</f>
        <v>47510</v>
      </c>
      <c r="E210" s="55">
        <f>SUM(E211:E218)</f>
        <v>45760</v>
      </c>
      <c r="F210" s="529" t="e">
        <f>+#REF!+F211+#REF!+#REF!+F217</f>
        <v>#REF!</v>
      </c>
      <c r="G210" s="617">
        <f>+E210-D210</f>
        <v>-1750</v>
      </c>
      <c r="H210" s="616">
        <f>+G210/D210*100</f>
        <v>-3.6834350663018309</v>
      </c>
      <c r="I210" s="460"/>
      <c r="J210" s="73"/>
      <c r="K210" s="246"/>
      <c r="L210" s="105"/>
      <c r="M210" s="74"/>
      <c r="N210" s="74"/>
      <c r="O210" s="314"/>
      <c r="P210" s="73">
        <f>SUM(P211,P217)</f>
        <v>45760000</v>
      </c>
      <c r="Q210" s="63" t="s">
        <v>15</v>
      </c>
      <c r="R210" s="579"/>
    </row>
    <row r="211" spans="1:18" ht="15.95" customHeight="1">
      <c r="A211" s="424"/>
      <c r="B211" s="76"/>
      <c r="C211" s="270" t="s">
        <v>422</v>
      </c>
      <c r="D211" s="604">
        <v>47000</v>
      </c>
      <c r="E211" s="603">
        <f>+P211/1000</f>
        <v>45250</v>
      </c>
      <c r="F211" s="524">
        <v>14521</v>
      </c>
      <c r="G211" s="580">
        <f>+E211-D211</f>
        <v>-1750</v>
      </c>
      <c r="H211" s="602">
        <f>+G211/D211*100</f>
        <v>-3.7234042553191489</v>
      </c>
      <c r="I211" s="460"/>
      <c r="J211" s="106"/>
      <c r="K211" s="246"/>
      <c r="L211" s="105"/>
      <c r="M211" s="75" t="s">
        <v>23</v>
      </c>
      <c r="N211" s="75"/>
      <c r="O211" s="75"/>
      <c r="P211" s="106">
        <f>SUM(P212:P216)</f>
        <v>45250000</v>
      </c>
      <c r="Q211" s="63" t="s">
        <v>15</v>
      </c>
      <c r="R211" s="579"/>
    </row>
    <row r="212" spans="1:18" ht="15.95" customHeight="1">
      <c r="A212" s="424"/>
      <c r="B212" s="76"/>
      <c r="C212" s="328"/>
      <c r="D212" s="600"/>
      <c r="E212" s="599"/>
      <c r="F212" s="522"/>
      <c r="G212" s="578">
        <f>+E212-D212</f>
        <v>0</v>
      </c>
      <c r="H212" s="598" t="e">
        <f>+G212/D212*100</f>
        <v>#DIV/0!</v>
      </c>
      <c r="I212" s="621" t="s">
        <v>421</v>
      </c>
      <c r="J212" s="137">
        <v>11190000</v>
      </c>
      <c r="K212" s="561" t="s">
        <v>15</v>
      </c>
      <c r="L212" s="139" t="s">
        <v>36</v>
      </c>
      <c r="M212" s="138">
        <v>1</v>
      </c>
      <c r="N212" s="108" t="s">
        <v>411</v>
      </c>
      <c r="O212" s="110" t="s">
        <v>27</v>
      </c>
      <c r="P212" s="111">
        <f>SUM(J212*M212)</f>
        <v>11190000</v>
      </c>
      <c r="Q212" s="112" t="s">
        <v>15</v>
      </c>
      <c r="R212" s="433"/>
    </row>
    <row r="213" spans="1:18" ht="15.95" customHeight="1">
      <c r="A213" s="424"/>
      <c r="B213" s="76"/>
      <c r="C213" s="328"/>
      <c r="D213" s="600"/>
      <c r="E213" s="599"/>
      <c r="F213" s="522"/>
      <c r="G213" s="578"/>
      <c r="H213" s="598"/>
      <c r="I213" s="621" t="s">
        <v>420</v>
      </c>
      <c r="J213" s="137">
        <v>2130000</v>
      </c>
      <c r="K213" s="561" t="s">
        <v>15</v>
      </c>
      <c r="L213" s="139" t="s">
        <v>36</v>
      </c>
      <c r="M213" s="138">
        <v>1</v>
      </c>
      <c r="N213" s="108" t="s">
        <v>411</v>
      </c>
      <c r="O213" s="108" t="s">
        <v>27</v>
      </c>
      <c r="P213" s="111">
        <f>SUM(J213*M213)</f>
        <v>2130000</v>
      </c>
      <c r="Q213" s="112" t="s">
        <v>15</v>
      </c>
      <c r="R213" s="433"/>
    </row>
    <row r="214" spans="1:18" ht="15.95" customHeight="1">
      <c r="A214" s="424"/>
      <c r="B214" s="76"/>
      <c r="C214" s="328"/>
      <c r="D214" s="600"/>
      <c r="E214" s="599"/>
      <c r="F214" s="522"/>
      <c r="G214" s="578"/>
      <c r="H214" s="598"/>
      <c r="I214" s="620" t="s">
        <v>419</v>
      </c>
      <c r="J214" s="142">
        <v>4830000</v>
      </c>
      <c r="K214" s="199" t="s">
        <v>15</v>
      </c>
      <c r="L214" s="144" t="s">
        <v>36</v>
      </c>
      <c r="M214" s="143">
        <v>1</v>
      </c>
      <c r="N214" s="85" t="s">
        <v>411</v>
      </c>
      <c r="O214" s="104" t="s">
        <v>27</v>
      </c>
      <c r="P214" s="87">
        <f>SUM(J214*M214)</f>
        <v>4830000</v>
      </c>
      <c r="Q214" s="88" t="s">
        <v>15</v>
      </c>
      <c r="R214" s="433"/>
    </row>
    <row r="215" spans="1:18" ht="15.95" customHeight="1">
      <c r="A215" s="424"/>
      <c r="B215" s="76"/>
      <c r="C215" s="328"/>
      <c r="D215" s="600"/>
      <c r="E215" s="599"/>
      <c r="F215" s="522"/>
      <c r="G215" s="578"/>
      <c r="H215" s="598"/>
      <c r="I215" s="620" t="s">
        <v>418</v>
      </c>
      <c r="J215" s="142">
        <v>6910000</v>
      </c>
      <c r="K215" s="199" t="s">
        <v>15</v>
      </c>
      <c r="L215" s="144" t="s">
        <v>36</v>
      </c>
      <c r="M215" s="143">
        <v>1</v>
      </c>
      <c r="N215" s="85" t="s">
        <v>33</v>
      </c>
      <c r="O215" s="104" t="s">
        <v>27</v>
      </c>
      <c r="P215" s="87">
        <f>SUM(J215*M215)</f>
        <v>6910000</v>
      </c>
      <c r="Q215" s="88" t="s">
        <v>15</v>
      </c>
      <c r="R215" s="433"/>
    </row>
    <row r="216" spans="1:18" ht="15.95" customHeight="1">
      <c r="A216" s="424"/>
      <c r="B216" s="76"/>
      <c r="C216" s="328"/>
      <c r="D216" s="600"/>
      <c r="E216" s="599"/>
      <c r="F216" s="522"/>
      <c r="G216" s="578"/>
      <c r="H216" s="598"/>
      <c r="I216" s="620" t="s">
        <v>417</v>
      </c>
      <c r="J216" s="142">
        <v>20190000</v>
      </c>
      <c r="K216" s="199" t="s">
        <v>15</v>
      </c>
      <c r="L216" s="144" t="s">
        <v>36</v>
      </c>
      <c r="M216" s="143">
        <v>1</v>
      </c>
      <c r="N216" s="85" t="s">
        <v>411</v>
      </c>
      <c r="O216" s="104" t="s">
        <v>27</v>
      </c>
      <c r="P216" s="87">
        <f>SUM(J216*M216)</f>
        <v>20190000</v>
      </c>
      <c r="Q216" s="88" t="s">
        <v>15</v>
      </c>
      <c r="R216" s="433"/>
    </row>
    <row r="217" spans="1:18" ht="15.95" customHeight="1">
      <c r="A217" s="424"/>
      <c r="B217" s="76"/>
      <c r="C217" s="251" t="s">
        <v>416</v>
      </c>
      <c r="D217" s="604">
        <v>510</v>
      </c>
      <c r="E217" s="603">
        <f>+P217/1000</f>
        <v>510</v>
      </c>
      <c r="F217" s="524">
        <v>346</v>
      </c>
      <c r="G217" s="580">
        <f>+E217-D217</f>
        <v>0</v>
      </c>
      <c r="H217" s="602">
        <f>+G217/D217*100</f>
        <v>0</v>
      </c>
      <c r="I217" s="460"/>
      <c r="J217" s="106"/>
      <c r="K217" s="246"/>
      <c r="L217" s="105"/>
      <c r="M217" s="75" t="s">
        <v>23</v>
      </c>
      <c r="N217" s="75"/>
      <c r="O217" s="75"/>
      <c r="P217" s="106">
        <f>SUM(P218:P218)</f>
        <v>510000</v>
      </c>
      <c r="Q217" s="63" t="s">
        <v>15</v>
      </c>
      <c r="R217" s="579" t="s">
        <v>182</v>
      </c>
    </row>
    <row r="218" spans="1:18" ht="19.5" customHeight="1">
      <c r="A218" s="424"/>
      <c r="B218" s="242"/>
      <c r="C218" s="619"/>
      <c r="D218" s="596"/>
      <c r="E218" s="595"/>
      <c r="F218" s="543"/>
      <c r="G218" s="594"/>
      <c r="H218" s="593"/>
      <c r="I218" s="615" t="s">
        <v>416</v>
      </c>
      <c r="J218" s="394">
        <v>510000</v>
      </c>
      <c r="K218" s="395" t="s">
        <v>15</v>
      </c>
      <c r="L218" s="257" t="s">
        <v>36</v>
      </c>
      <c r="M218" s="256">
        <v>1</v>
      </c>
      <c r="N218" s="256" t="s">
        <v>33</v>
      </c>
      <c r="O218" s="258" t="s">
        <v>27</v>
      </c>
      <c r="P218" s="394">
        <f>SUM(J218*M218)</f>
        <v>510000</v>
      </c>
      <c r="Q218" s="259" t="s">
        <v>15</v>
      </c>
      <c r="R218" s="433"/>
    </row>
    <row r="219" spans="1:18" ht="20.100000000000001" customHeight="1">
      <c r="A219" s="618"/>
      <c r="B219" s="53" t="s">
        <v>415</v>
      </c>
      <c r="C219" s="54" t="s">
        <v>20</v>
      </c>
      <c r="D219" s="478">
        <f>SUM(D220:D220:D225)</f>
        <v>27900</v>
      </c>
      <c r="E219" s="55">
        <f>SUM(E220:E223)</f>
        <v>27900</v>
      </c>
      <c r="F219" s="529">
        <f>SUM(F220:F234)</f>
        <v>16820</v>
      </c>
      <c r="G219" s="617">
        <f>+E219-D219</f>
        <v>0</v>
      </c>
      <c r="H219" s="616">
        <f>+G219/D219*100</f>
        <v>0</v>
      </c>
      <c r="I219" s="546"/>
      <c r="J219" s="286"/>
      <c r="K219" s="121"/>
      <c r="L219" s="287"/>
      <c r="M219" s="122"/>
      <c r="N219" s="122"/>
      <c r="O219" s="288"/>
      <c r="P219" s="286">
        <f>SUM(P220,P223)</f>
        <v>27900000</v>
      </c>
      <c r="Q219" s="182" t="s">
        <v>15</v>
      </c>
      <c r="R219" s="579"/>
    </row>
    <row r="220" spans="1:18" ht="15.95" customHeight="1">
      <c r="A220" s="424"/>
      <c r="B220" s="76"/>
      <c r="C220" s="251" t="s">
        <v>414</v>
      </c>
      <c r="D220" s="604">
        <v>25000</v>
      </c>
      <c r="E220" s="603">
        <f>P220/1000</f>
        <v>25000</v>
      </c>
      <c r="F220" s="524">
        <v>300</v>
      </c>
      <c r="G220" s="580">
        <f>+E220-D220</f>
        <v>0</v>
      </c>
      <c r="H220" s="602">
        <f>+G220/D220*100</f>
        <v>0</v>
      </c>
      <c r="I220" s="460"/>
      <c r="J220" s="73"/>
      <c r="K220" s="246"/>
      <c r="L220" s="105"/>
      <c r="M220" s="75" t="s">
        <v>23</v>
      </c>
      <c r="N220" s="75"/>
      <c r="O220" s="75"/>
      <c r="P220" s="73">
        <f>SUM(P221:P222)</f>
        <v>25000000</v>
      </c>
      <c r="Q220" s="63" t="s">
        <v>15</v>
      </c>
      <c r="R220" s="433"/>
    </row>
    <row r="221" spans="1:18" ht="15.95" customHeight="1">
      <c r="A221" s="424"/>
      <c r="B221" s="76"/>
      <c r="C221" s="328"/>
      <c r="D221" s="600"/>
      <c r="E221" s="599"/>
      <c r="F221" s="522"/>
      <c r="G221" s="578">
        <f>+E221-D221</f>
        <v>0</v>
      </c>
      <c r="H221" s="598" t="e">
        <f>+G221/D221*100</f>
        <v>#DIV/0!</v>
      </c>
      <c r="I221" s="521" t="s">
        <v>413</v>
      </c>
      <c r="J221" s="142">
        <v>18500000</v>
      </c>
      <c r="K221" s="130" t="s">
        <v>15</v>
      </c>
      <c r="L221" s="86" t="s">
        <v>36</v>
      </c>
      <c r="M221" s="85">
        <v>1</v>
      </c>
      <c r="N221" s="85" t="s">
        <v>411</v>
      </c>
      <c r="O221" s="104" t="s">
        <v>27</v>
      </c>
      <c r="P221" s="87">
        <f>SUM(J221*M221)</f>
        <v>18500000</v>
      </c>
      <c r="Q221" s="88" t="s">
        <v>15</v>
      </c>
      <c r="R221" s="433" t="s">
        <v>182</v>
      </c>
    </row>
    <row r="222" spans="1:18" ht="15.95" customHeight="1">
      <c r="A222" s="424"/>
      <c r="B222" s="76"/>
      <c r="C222" s="328"/>
      <c r="D222" s="600"/>
      <c r="E222" s="599"/>
      <c r="F222" s="522"/>
      <c r="G222" s="578"/>
      <c r="H222" s="598"/>
      <c r="I222" s="521" t="s">
        <v>412</v>
      </c>
      <c r="J222" s="142">
        <v>6500000</v>
      </c>
      <c r="K222" s="130" t="s">
        <v>15</v>
      </c>
      <c r="L222" s="86" t="s">
        <v>36</v>
      </c>
      <c r="M222" s="85">
        <v>1</v>
      </c>
      <c r="N222" s="85" t="s">
        <v>411</v>
      </c>
      <c r="O222" s="104" t="s">
        <v>27</v>
      </c>
      <c r="P222" s="87">
        <f>SUM(J222*M222)</f>
        <v>6500000</v>
      </c>
      <c r="Q222" s="88" t="s">
        <v>15</v>
      </c>
      <c r="R222" s="433" t="s">
        <v>182</v>
      </c>
    </row>
    <row r="223" spans="1:18" ht="15.95" customHeight="1">
      <c r="A223" s="424"/>
      <c r="B223" s="76"/>
      <c r="C223" s="96" t="s">
        <v>410</v>
      </c>
      <c r="D223" s="604">
        <v>2900</v>
      </c>
      <c r="E223" s="603">
        <f>+P223/1000</f>
        <v>2900</v>
      </c>
      <c r="F223" s="524">
        <v>2900</v>
      </c>
      <c r="G223" s="580">
        <f>+E223-D223</f>
        <v>0</v>
      </c>
      <c r="H223" s="602">
        <f>+G223/D223*100</f>
        <v>0</v>
      </c>
      <c r="I223" s="460"/>
      <c r="J223" s="106"/>
      <c r="K223" s="246"/>
      <c r="L223" s="105"/>
      <c r="M223" s="75" t="s">
        <v>23</v>
      </c>
      <c r="N223" s="75"/>
      <c r="O223" s="75"/>
      <c r="P223" s="106">
        <f>SUM(P224:P225)</f>
        <v>2900000</v>
      </c>
      <c r="Q223" s="63" t="s">
        <v>15</v>
      </c>
      <c r="R223" s="579"/>
    </row>
    <row r="224" spans="1:18" ht="15.95" customHeight="1">
      <c r="A224" s="424"/>
      <c r="B224" s="76"/>
      <c r="C224" s="100"/>
      <c r="D224" s="600"/>
      <c r="E224" s="599"/>
      <c r="F224" s="522"/>
      <c r="G224" s="578">
        <f>+E224-D224</f>
        <v>0</v>
      </c>
      <c r="H224" s="598" t="e">
        <f>+G224/D224*100</f>
        <v>#DIV/0!</v>
      </c>
      <c r="I224" s="521" t="s">
        <v>409</v>
      </c>
      <c r="J224" s="87">
        <v>1300000</v>
      </c>
      <c r="K224" s="130" t="s">
        <v>15</v>
      </c>
      <c r="L224" s="86" t="s">
        <v>36</v>
      </c>
      <c r="M224" s="85">
        <v>1</v>
      </c>
      <c r="N224" s="85" t="s">
        <v>33</v>
      </c>
      <c r="O224" s="104" t="s">
        <v>27</v>
      </c>
      <c r="P224" s="87">
        <f>SUM(J224*M224)</f>
        <v>1300000</v>
      </c>
      <c r="Q224" s="88" t="s">
        <v>15</v>
      </c>
      <c r="R224" s="433" t="s">
        <v>182</v>
      </c>
    </row>
    <row r="225" spans="1:18" ht="15.95" customHeight="1">
      <c r="A225" s="424"/>
      <c r="B225" s="242"/>
      <c r="C225" s="541"/>
      <c r="D225" s="596"/>
      <c r="E225" s="595"/>
      <c r="F225" s="543"/>
      <c r="G225" s="594">
        <f>+E225-D225</f>
        <v>0</v>
      </c>
      <c r="H225" s="593" t="e">
        <f>+G225/D225*100</f>
        <v>#DIV/0!</v>
      </c>
      <c r="I225" s="615" t="s">
        <v>408</v>
      </c>
      <c r="J225" s="394">
        <v>800000</v>
      </c>
      <c r="K225" s="395" t="s">
        <v>15</v>
      </c>
      <c r="L225" s="257" t="s">
        <v>36</v>
      </c>
      <c r="M225" s="256">
        <v>2</v>
      </c>
      <c r="N225" s="256" t="s">
        <v>33</v>
      </c>
      <c r="O225" s="258" t="s">
        <v>27</v>
      </c>
      <c r="P225" s="394">
        <f>SUM(J225*M225)</f>
        <v>1600000</v>
      </c>
      <c r="Q225" s="259" t="s">
        <v>15</v>
      </c>
      <c r="R225" s="433" t="s">
        <v>182</v>
      </c>
    </row>
    <row r="226" spans="1:18" ht="20.100000000000001" customHeight="1">
      <c r="A226" s="458" t="s">
        <v>358</v>
      </c>
      <c r="B226" s="614" t="s">
        <v>407</v>
      </c>
      <c r="C226" s="125" t="s">
        <v>20</v>
      </c>
      <c r="D226" s="613">
        <f>SUM(D227:D234)</f>
        <v>20350</v>
      </c>
      <c r="E226" s="612">
        <f>P226/1000</f>
        <v>20350</v>
      </c>
      <c r="F226" s="526"/>
      <c r="G226" s="612">
        <f>E226-D226</f>
        <v>0</v>
      </c>
      <c r="H226" s="611">
        <f>G226/D226*100</f>
        <v>0</v>
      </c>
      <c r="I226" s="521"/>
      <c r="J226" s="87"/>
      <c r="K226" s="130"/>
      <c r="L226" s="86"/>
      <c r="M226" s="85"/>
      <c r="N226" s="85"/>
      <c r="O226" s="104"/>
      <c r="P226" s="87">
        <f>P227</f>
        <v>20350000</v>
      </c>
      <c r="Q226" s="88" t="s">
        <v>15</v>
      </c>
      <c r="R226" s="433"/>
    </row>
    <row r="227" spans="1:18" ht="15.95" customHeight="1">
      <c r="A227" s="387"/>
      <c r="B227" s="610"/>
      <c r="C227" s="66" t="s">
        <v>406</v>
      </c>
      <c r="D227" s="604">
        <v>20350</v>
      </c>
      <c r="E227" s="603">
        <f>+P227/1000</f>
        <v>20350</v>
      </c>
      <c r="F227" s="524">
        <v>13620</v>
      </c>
      <c r="G227" s="580">
        <f>+E227-D227</f>
        <v>0</v>
      </c>
      <c r="H227" s="602">
        <f>+G227/D227*100</f>
        <v>0</v>
      </c>
      <c r="I227" s="460"/>
      <c r="J227" s="106"/>
      <c r="K227" s="246"/>
      <c r="L227" s="105"/>
      <c r="M227" s="75" t="s">
        <v>23</v>
      </c>
      <c r="N227" s="75"/>
      <c r="O227" s="75"/>
      <c r="P227" s="106">
        <f>SUM(P228:P234)</f>
        <v>20350000</v>
      </c>
      <c r="Q227" s="63" t="s">
        <v>15</v>
      </c>
      <c r="R227" s="433" t="s">
        <v>405</v>
      </c>
    </row>
    <row r="228" spans="1:18" ht="15.95" customHeight="1">
      <c r="A228" s="387"/>
      <c r="B228" s="76"/>
      <c r="C228" s="77"/>
      <c r="D228" s="600"/>
      <c r="E228" s="599"/>
      <c r="F228" s="522"/>
      <c r="G228" s="578"/>
      <c r="H228" s="598"/>
      <c r="I228" s="609" t="s">
        <v>404</v>
      </c>
      <c r="J228" s="142">
        <v>12400000</v>
      </c>
      <c r="K228" s="130" t="s">
        <v>15</v>
      </c>
      <c r="L228" s="86" t="s">
        <v>36</v>
      </c>
      <c r="M228" s="85">
        <v>1</v>
      </c>
      <c r="N228" s="85" t="s">
        <v>33</v>
      </c>
      <c r="O228" s="104" t="s">
        <v>27</v>
      </c>
      <c r="P228" s="87">
        <f>SUM(J228*M228)</f>
        <v>12400000</v>
      </c>
      <c r="Q228" s="88" t="s">
        <v>15</v>
      </c>
      <c r="R228" s="433" t="s">
        <v>403</v>
      </c>
    </row>
    <row r="229" spans="1:18" ht="15.95" customHeight="1">
      <c r="A229" s="387"/>
      <c r="B229" s="76"/>
      <c r="C229" s="77"/>
      <c r="D229" s="600"/>
      <c r="E229" s="599"/>
      <c r="F229" s="522"/>
      <c r="G229" s="578"/>
      <c r="H229" s="598"/>
      <c r="I229" s="235" t="s">
        <v>402</v>
      </c>
      <c r="J229" s="142">
        <v>5800000</v>
      </c>
      <c r="K229" s="130" t="s">
        <v>15</v>
      </c>
      <c r="L229" s="86" t="s">
        <v>36</v>
      </c>
      <c r="M229" s="85">
        <v>1</v>
      </c>
      <c r="N229" s="85" t="s">
        <v>33</v>
      </c>
      <c r="O229" s="104" t="s">
        <v>27</v>
      </c>
      <c r="P229" s="87">
        <f>SUM(J229*M229)</f>
        <v>5800000</v>
      </c>
      <c r="Q229" s="88" t="s">
        <v>15</v>
      </c>
      <c r="R229" s="433"/>
    </row>
    <row r="230" spans="1:18" ht="15.95" customHeight="1">
      <c r="A230" s="387"/>
      <c r="B230" s="76"/>
      <c r="C230" s="77"/>
      <c r="D230" s="600"/>
      <c r="E230" s="599"/>
      <c r="F230" s="522"/>
      <c r="G230" s="578"/>
      <c r="H230" s="598"/>
      <c r="I230" s="235" t="s">
        <v>401</v>
      </c>
      <c r="J230" s="142">
        <v>600000</v>
      </c>
      <c r="K230" s="130" t="s">
        <v>15</v>
      </c>
      <c r="L230" s="86" t="s">
        <v>36</v>
      </c>
      <c r="M230" s="85">
        <v>1</v>
      </c>
      <c r="N230" s="85" t="s">
        <v>33</v>
      </c>
      <c r="O230" s="104" t="s">
        <v>27</v>
      </c>
      <c r="P230" s="87">
        <f>SUM(J230*M230)</f>
        <v>600000</v>
      </c>
      <c r="Q230" s="88" t="s">
        <v>15</v>
      </c>
      <c r="R230" s="433"/>
    </row>
    <row r="231" spans="1:18" ht="15.95" customHeight="1">
      <c r="A231" s="387"/>
      <c r="B231" s="76"/>
      <c r="C231" s="77"/>
      <c r="D231" s="600"/>
      <c r="E231" s="599"/>
      <c r="F231" s="526"/>
      <c r="G231" s="578"/>
      <c r="H231" s="598"/>
      <c r="I231" s="556" t="s">
        <v>400</v>
      </c>
      <c r="J231" s="142">
        <v>50000</v>
      </c>
      <c r="K231" s="130" t="s">
        <v>15</v>
      </c>
      <c r="L231" s="86" t="s">
        <v>36</v>
      </c>
      <c r="M231" s="85">
        <v>1</v>
      </c>
      <c r="N231" s="85" t="s">
        <v>33</v>
      </c>
      <c r="O231" s="104" t="s">
        <v>27</v>
      </c>
      <c r="P231" s="87">
        <f>SUM(J231*M231)</f>
        <v>50000</v>
      </c>
      <c r="Q231" s="88" t="s">
        <v>15</v>
      </c>
      <c r="R231" s="433"/>
    </row>
    <row r="232" spans="1:18" ht="15.95" customHeight="1">
      <c r="A232" s="387"/>
      <c r="B232" s="76"/>
      <c r="C232" s="77"/>
      <c r="D232" s="600"/>
      <c r="E232" s="599"/>
      <c r="F232" s="526"/>
      <c r="G232" s="578"/>
      <c r="H232" s="598"/>
      <c r="I232" s="556" t="s">
        <v>399</v>
      </c>
      <c r="J232" s="142">
        <v>200000</v>
      </c>
      <c r="K232" s="130" t="s">
        <v>15</v>
      </c>
      <c r="L232" s="86" t="s">
        <v>36</v>
      </c>
      <c r="M232" s="85">
        <v>1</v>
      </c>
      <c r="N232" s="85" t="s">
        <v>33</v>
      </c>
      <c r="O232" s="104" t="s">
        <v>27</v>
      </c>
      <c r="P232" s="87">
        <f>SUM(J232*M232)</f>
        <v>200000</v>
      </c>
      <c r="Q232" s="88" t="s">
        <v>15</v>
      </c>
      <c r="R232" s="433"/>
    </row>
    <row r="233" spans="1:18" ht="15.95" customHeight="1">
      <c r="A233" s="387"/>
      <c r="B233" s="76"/>
      <c r="C233" s="77"/>
      <c r="D233" s="600"/>
      <c r="E233" s="599"/>
      <c r="F233" s="526"/>
      <c r="G233" s="578"/>
      <c r="H233" s="598"/>
      <c r="I233" s="556" t="s">
        <v>398</v>
      </c>
      <c r="J233" s="142">
        <v>100000</v>
      </c>
      <c r="K233" s="130" t="s">
        <v>15</v>
      </c>
      <c r="L233" s="86" t="s">
        <v>36</v>
      </c>
      <c r="M233" s="85">
        <v>12</v>
      </c>
      <c r="N233" s="85" t="s">
        <v>33</v>
      </c>
      <c r="O233" s="104" t="s">
        <v>27</v>
      </c>
      <c r="P233" s="87">
        <f>SUM(J233*M233)</f>
        <v>1200000</v>
      </c>
      <c r="Q233" s="88" t="s">
        <v>15</v>
      </c>
      <c r="R233" s="433"/>
    </row>
    <row r="234" spans="1:18" ht="15.95" customHeight="1">
      <c r="A234" s="387"/>
      <c r="B234" s="76"/>
      <c r="C234" s="90"/>
      <c r="D234" s="596"/>
      <c r="E234" s="595"/>
      <c r="F234" s="608"/>
      <c r="G234" s="594"/>
      <c r="H234" s="593"/>
      <c r="I234" s="586" t="s">
        <v>397</v>
      </c>
      <c r="J234" s="225">
        <v>100000</v>
      </c>
      <c r="K234" s="395" t="s">
        <v>15</v>
      </c>
      <c r="L234" s="257" t="s">
        <v>36</v>
      </c>
      <c r="M234" s="256">
        <v>1</v>
      </c>
      <c r="N234" s="256" t="s">
        <v>33</v>
      </c>
      <c r="O234" s="258" t="s">
        <v>27</v>
      </c>
      <c r="P234" s="394">
        <f>SUM(J234*M234)</f>
        <v>100000</v>
      </c>
      <c r="Q234" s="259" t="s">
        <v>15</v>
      </c>
      <c r="R234" s="433"/>
    </row>
    <row r="235" spans="1:18" ht="20.100000000000001" customHeight="1">
      <c r="A235" s="607"/>
      <c r="B235" s="53" t="s">
        <v>396</v>
      </c>
      <c r="C235" s="179" t="s">
        <v>20</v>
      </c>
      <c r="D235" s="469">
        <f>SUM(D236:D244)</f>
        <v>36310</v>
      </c>
      <c r="E235" s="167">
        <f>SUM(E236:E244)</f>
        <v>36310</v>
      </c>
      <c r="F235" s="547">
        <f>SUM(F236:F244)</f>
        <v>18973</v>
      </c>
      <c r="G235" s="376">
        <f>+E235-D235</f>
        <v>0</v>
      </c>
      <c r="H235" s="467">
        <f>+G235/D235*100</f>
        <v>0</v>
      </c>
      <c r="I235" s="606"/>
      <c r="J235" s="286"/>
      <c r="K235" s="121"/>
      <c r="L235" s="287"/>
      <c r="M235" s="122"/>
      <c r="N235" s="122"/>
      <c r="O235" s="288"/>
      <c r="P235" s="581">
        <f>SUM(P236,P242)</f>
        <v>36310000</v>
      </c>
      <c r="Q235" s="182" t="s">
        <v>15</v>
      </c>
      <c r="R235" s="433"/>
    </row>
    <row r="236" spans="1:18" ht="15.95" customHeight="1">
      <c r="A236" s="424"/>
      <c r="B236" s="76"/>
      <c r="C236" s="605" t="s">
        <v>395</v>
      </c>
      <c r="D236" s="604">
        <v>20310</v>
      </c>
      <c r="E236" s="603">
        <f>+P236/1000</f>
        <v>20310</v>
      </c>
      <c r="F236" s="524">
        <v>18973</v>
      </c>
      <c r="G236" s="580">
        <f>+E236-D236</f>
        <v>0</v>
      </c>
      <c r="H236" s="602">
        <f>+G236/D236*100</f>
        <v>0</v>
      </c>
      <c r="I236" s="460"/>
      <c r="J236" s="106"/>
      <c r="K236" s="246"/>
      <c r="L236" s="105"/>
      <c r="M236" s="75" t="s">
        <v>23</v>
      </c>
      <c r="N236" s="75"/>
      <c r="O236" s="75"/>
      <c r="P236" s="106">
        <f>SUM(P237:P241)</f>
        <v>20310000</v>
      </c>
      <c r="Q236" s="63" t="s">
        <v>15</v>
      </c>
      <c r="R236" s="433"/>
    </row>
    <row r="237" spans="1:18" ht="15.95" customHeight="1">
      <c r="A237" s="424"/>
      <c r="B237" s="76"/>
      <c r="C237" s="601"/>
      <c r="D237" s="600"/>
      <c r="E237" s="599"/>
      <c r="F237" s="522"/>
      <c r="G237" s="578"/>
      <c r="H237" s="598"/>
      <c r="I237" s="521" t="s">
        <v>394</v>
      </c>
      <c r="J237" s="87">
        <v>3575000</v>
      </c>
      <c r="K237" s="130" t="s">
        <v>15</v>
      </c>
      <c r="L237" s="86" t="s">
        <v>36</v>
      </c>
      <c r="M237" s="85">
        <v>2</v>
      </c>
      <c r="N237" s="85" t="s">
        <v>33</v>
      </c>
      <c r="O237" s="85" t="s">
        <v>27</v>
      </c>
      <c r="P237" s="87">
        <f>J237*M237</f>
        <v>7150000</v>
      </c>
      <c r="Q237" s="88" t="s">
        <v>15</v>
      </c>
      <c r="R237" s="433" t="s">
        <v>393</v>
      </c>
    </row>
    <row r="238" spans="1:18" ht="15.95" customHeight="1">
      <c r="A238" s="424"/>
      <c r="B238" s="76"/>
      <c r="C238" s="601"/>
      <c r="D238" s="600"/>
      <c r="E238" s="599"/>
      <c r="F238" s="526"/>
      <c r="G238" s="578"/>
      <c r="H238" s="598"/>
      <c r="I238" s="521" t="s">
        <v>392</v>
      </c>
      <c r="J238" s="87">
        <v>560000</v>
      </c>
      <c r="K238" s="130" t="s">
        <v>15</v>
      </c>
      <c r="L238" s="86" t="s">
        <v>36</v>
      </c>
      <c r="M238" s="85">
        <v>1</v>
      </c>
      <c r="N238" s="85" t="s">
        <v>33</v>
      </c>
      <c r="O238" s="85" t="s">
        <v>27</v>
      </c>
      <c r="P238" s="87">
        <f>SUM(J238*M238)</f>
        <v>560000</v>
      </c>
      <c r="Q238" s="88" t="s">
        <v>15</v>
      </c>
      <c r="R238" s="433" t="s">
        <v>391</v>
      </c>
    </row>
    <row r="239" spans="1:18" ht="15.95" customHeight="1">
      <c r="A239" s="424"/>
      <c r="B239" s="76"/>
      <c r="C239" s="601"/>
      <c r="D239" s="600"/>
      <c r="E239" s="599"/>
      <c r="F239" s="526"/>
      <c r="G239" s="578"/>
      <c r="H239" s="598"/>
      <c r="I239" s="521" t="s">
        <v>390</v>
      </c>
      <c r="J239" s="87">
        <v>10000000</v>
      </c>
      <c r="K239" s="130" t="s">
        <v>15</v>
      </c>
      <c r="L239" s="86" t="s">
        <v>36</v>
      </c>
      <c r="M239" s="85">
        <v>1</v>
      </c>
      <c r="N239" s="85" t="s">
        <v>33</v>
      </c>
      <c r="O239" s="85" t="s">
        <v>27</v>
      </c>
      <c r="P239" s="87">
        <f>SUM(J239*M239)</f>
        <v>10000000</v>
      </c>
      <c r="Q239" s="88" t="s">
        <v>15</v>
      </c>
      <c r="R239" s="433"/>
    </row>
    <row r="240" spans="1:18" ht="15.95" customHeight="1">
      <c r="A240" s="424"/>
      <c r="B240" s="76"/>
      <c r="C240" s="601"/>
      <c r="D240" s="600"/>
      <c r="E240" s="599"/>
      <c r="F240" s="526"/>
      <c r="G240" s="578"/>
      <c r="H240" s="598"/>
      <c r="I240" s="521" t="s">
        <v>389</v>
      </c>
      <c r="J240" s="87">
        <v>300000</v>
      </c>
      <c r="K240" s="130" t="s">
        <v>15</v>
      </c>
      <c r="L240" s="86" t="s">
        <v>36</v>
      </c>
      <c r="M240" s="85">
        <v>2</v>
      </c>
      <c r="N240" s="85" t="s">
        <v>33</v>
      </c>
      <c r="O240" s="85" t="s">
        <v>27</v>
      </c>
      <c r="P240" s="87">
        <f>SUM(J240*M240)</f>
        <v>600000</v>
      </c>
      <c r="Q240" s="88" t="s">
        <v>15</v>
      </c>
      <c r="R240" s="433"/>
    </row>
    <row r="241" spans="1:18" ht="15.95" customHeight="1">
      <c r="A241" s="424"/>
      <c r="B241" s="76"/>
      <c r="C241" s="597"/>
      <c r="D241" s="596"/>
      <c r="E241" s="595"/>
      <c r="F241" s="526"/>
      <c r="G241" s="594"/>
      <c r="H241" s="593"/>
      <c r="I241" s="592" t="s">
        <v>388</v>
      </c>
      <c r="J241" s="87">
        <v>200000</v>
      </c>
      <c r="K241" s="199" t="s">
        <v>15</v>
      </c>
      <c r="L241" s="144" t="s">
        <v>36</v>
      </c>
      <c r="M241" s="143">
        <v>10</v>
      </c>
      <c r="N241" s="143" t="s">
        <v>33</v>
      </c>
      <c r="O241" s="145" t="s">
        <v>27</v>
      </c>
      <c r="P241" s="142">
        <f>SUM(J241*M241)</f>
        <v>2000000</v>
      </c>
      <c r="Q241" s="141" t="s">
        <v>15</v>
      </c>
      <c r="R241" s="433"/>
    </row>
    <row r="242" spans="1:18" ht="15.95" customHeight="1">
      <c r="A242" s="424"/>
      <c r="B242" s="76"/>
      <c r="C242" s="591" t="s">
        <v>387</v>
      </c>
      <c r="D242" s="590">
        <v>16000</v>
      </c>
      <c r="E242" s="589">
        <f>+P242/1000</f>
        <v>16000</v>
      </c>
      <c r="F242" s="588">
        <v>0</v>
      </c>
      <c r="G242" s="573">
        <f>+E242-D242</f>
        <v>0</v>
      </c>
      <c r="H242" s="587">
        <f>G242/D242*100</f>
        <v>0</v>
      </c>
      <c r="I242" s="460"/>
      <c r="J242" s="230"/>
      <c r="K242" s="559"/>
      <c r="L242" s="558"/>
      <c r="M242" s="231" t="s">
        <v>23</v>
      </c>
      <c r="N242" s="231"/>
      <c r="O242" s="231"/>
      <c r="P242" s="230">
        <f>SUM(P243:P244)</f>
        <v>16000000</v>
      </c>
      <c r="Q242" s="206" t="s">
        <v>15</v>
      </c>
      <c r="R242" s="433"/>
    </row>
    <row r="243" spans="1:18" ht="15.95" customHeight="1">
      <c r="A243" s="424"/>
      <c r="B243" s="76"/>
      <c r="C243" s="591"/>
      <c r="D243" s="590"/>
      <c r="E243" s="589"/>
      <c r="F243" s="588"/>
      <c r="G243" s="573"/>
      <c r="H243" s="587"/>
      <c r="I243" s="235" t="s">
        <v>386</v>
      </c>
      <c r="J243" s="142">
        <v>13000000</v>
      </c>
      <c r="K243" s="199" t="s">
        <v>15</v>
      </c>
      <c r="L243" s="144" t="s">
        <v>36</v>
      </c>
      <c r="M243" s="143">
        <v>1</v>
      </c>
      <c r="N243" s="143" t="s">
        <v>33</v>
      </c>
      <c r="O243" s="145" t="s">
        <v>27</v>
      </c>
      <c r="P243" s="142">
        <f>SUM(J243*M243)</f>
        <v>13000000</v>
      </c>
      <c r="Q243" s="141" t="s">
        <v>15</v>
      </c>
      <c r="R243" s="433"/>
    </row>
    <row r="244" spans="1:18" ht="15.95" customHeight="1">
      <c r="A244" s="424"/>
      <c r="B244" s="76"/>
      <c r="C244" s="591"/>
      <c r="D244" s="590"/>
      <c r="E244" s="589"/>
      <c r="F244" s="588"/>
      <c r="G244" s="573"/>
      <c r="H244" s="587"/>
      <c r="I244" s="586" t="s">
        <v>385</v>
      </c>
      <c r="J244" s="225">
        <v>1500000</v>
      </c>
      <c r="K244" s="585" t="s">
        <v>15</v>
      </c>
      <c r="L244" s="144" t="s">
        <v>36</v>
      </c>
      <c r="M244" s="143">
        <v>2</v>
      </c>
      <c r="N244" s="143" t="s">
        <v>33</v>
      </c>
      <c r="O244" s="145" t="s">
        <v>27</v>
      </c>
      <c r="P244" s="142">
        <f>SUM(J244*M244)</f>
        <v>3000000</v>
      </c>
      <c r="Q244" s="141" t="s">
        <v>15</v>
      </c>
      <c r="R244" s="433"/>
    </row>
    <row r="245" spans="1:18" ht="20.100000000000001" customHeight="1">
      <c r="A245" s="424"/>
      <c r="B245" s="584" t="s">
        <v>384</v>
      </c>
      <c r="C245" s="583" t="s">
        <v>20</v>
      </c>
      <c r="D245" s="167">
        <f>SUM(D246:D254)</f>
        <v>98680</v>
      </c>
      <c r="E245" s="167">
        <f>SUM(E246:E254)</f>
        <v>80394</v>
      </c>
      <c r="F245" s="582" t="e">
        <f>SUM(#REF!)</f>
        <v>#REF!</v>
      </c>
      <c r="G245" s="376">
        <f>E245-D245</f>
        <v>-18286</v>
      </c>
      <c r="H245" s="467">
        <f>+G245/D245*100</f>
        <v>-18.530603972436158</v>
      </c>
      <c r="I245" s="546"/>
      <c r="J245" s="286"/>
      <c r="K245" s="121"/>
      <c r="L245" s="287"/>
      <c r="M245" s="122"/>
      <c r="N245" s="122"/>
      <c r="O245" s="288"/>
      <c r="P245" s="581">
        <f>SUM(P246,P250)</f>
        <v>80394000</v>
      </c>
      <c r="Q245" s="124" t="s">
        <v>15</v>
      </c>
      <c r="R245" s="579"/>
    </row>
    <row r="246" spans="1:18" ht="15.95" customHeight="1">
      <c r="A246" s="424"/>
      <c r="B246" s="576"/>
      <c r="C246" s="96" t="s">
        <v>383</v>
      </c>
      <c r="D246" s="430">
        <v>31800</v>
      </c>
      <c r="E246" s="67">
        <f>+P246/1000</f>
        <v>28594</v>
      </c>
      <c r="F246" s="524">
        <v>661</v>
      </c>
      <c r="G246" s="580">
        <f>E246-D246</f>
        <v>-3206</v>
      </c>
      <c r="H246" s="427">
        <f>G246/D246*100</f>
        <v>-10.081761006289309</v>
      </c>
      <c r="I246" s="426"/>
      <c r="J246" s="106"/>
      <c r="K246" s="246"/>
      <c r="L246" s="105"/>
      <c r="M246" s="75" t="s">
        <v>23</v>
      </c>
      <c r="N246" s="75"/>
      <c r="O246" s="75"/>
      <c r="P246" s="106">
        <f>SUM(P247:P249)</f>
        <v>28594000</v>
      </c>
      <c r="Q246" s="63" t="s">
        <v>15</v>
      </c>
      <c r="R246" s="579"/>
    </row>
    <row r="247" spans="1:18" ht="15.95" customHeight="1">
      <c r="A247" s="424"/>
      <c r="B247" s="576"/>
      <c r="C247" s="100"/>
      <c r="D247" s="420"/>
      <c r="E247" s="78"/>
      <c r="F247" s="522"/>
      <c r="G247" s="578"/>
      <c r="H247" s="417"/>
      <c r="I247" s="475" t="s">
        <v>382</v>
      </c>
      <c r="J247" s="111">
        <v>12694000</v>
      </c>
      <c r="K247" s="474" t="s">
        <v>15</v>
      </c>
      <c r="L247" s="109" t="s">
        <v>36</v>
      </c>
      <c r="M247" s="108">
        <v>1</v>
      </c>
      <c r="N247" s="108" t="s">
        <v>33</v>
      </c>
      <c r="O247" s="108" t="s">
        <v>27</v>
      </c>
      <c r="P247" s="111">
        <f>+J247*M247</f>
        <v>12694000</v>
      </c>
      <c r="Q247" s="112" t="s">
        <v>15</v>
      </c>
      <c r="R247" s="571" t="s">
        <v>381</v>
      </c>
    </row>
    <row r="248" spans="1:18" ht="15.95" customHeight="1">
      <c r="A248" s="424"/>
      <c r="B248" s="576"/>
      <c r="C248" s="100"/>
      <c r="D248" s="420"/>
      <c r="E248" s="78"/>
      <c r="F248" s="522"/>
      <c r="G248" s="578"/>
      <c r="H248" s="417"/>
      <c r="I248" s="472" t="s">
        <v>380</v>
      </c>
      <c r="J248" s="87">
        <v>15900000</v>
      </c>
      <c r="K248" s="130" t="s">
        <v>26</v>
      </c>
      <c r="L248" s="86" t="s">
        <v>36</v>
      </c>
      <c r="M248" s="85">
        <v>1</v>
      </c>
      <c r="N248" s="85" t="s">
        <v>33</v>
      </c>
      <c r="O248" s="85" t="s">
        <v>27</v>
      </c>
      <c r="P248" s="87">
        <f>+J248*M248</f>
        <v>15900000</v>
      </c>
      <c r="Q248" s="88" t="s">
        <v>15</v>
      </c>
      <c r="R248" s="549"/>
    </row>
    <row r="249" spans="1:18" ht="15.95" customHeight="1">
      <c r="A249" s="424"/>
      <c r="B249" s="576"/>
      <c r="C249" s="100"/>
      <c r="D249" s="420"/>
      <c r="E249" s="78"/>
      <c r="F249" s="522"/>
      <c r="G249" s="578"/>
      <c r="H249" s="417"/>
      <c r="I249" s="472" t="s">
        <v>379</v>
      </c>
      <c r="J249" s="87"/>
      <c r="K249" s="130" t="s">
        <v>15</v>
      </c>
      <c r="L249" s="86" t="s">
        <v>36</v>
      </c>
      <c r="M249" s="85"/>
      <c r="N249" s="85" t="s">
        <v>33</v>
      </c>
      <c r="O249" s="85" t="s">
        <v>27</v>
      </c>
      <c r="P249" s="87">
        <f>+J249*M249</f>
        <v>0</v>
      </c>
      <c r="Q249" s="88" t="s">
        <v>15</v>
      </c>
      <c r="R249" s="549"/>
    </row>
    <row r="250" spans="1:18" ht="15.95" customHeight="1">
      <c r="A250" s="500"/>
      <c r="B250" s="499"/>
      <c r="C250" s="96" t="s">
        <v>378</v>
      </c>
      <c r="D250" s="430">
        <v>66880</v>
      </c>
      <c r="E250" s="67">
        <f>+P250/1000</f>
        <v>51800</v>
      </c>
      <c r="F250" s="524">
        <v>661</v>
      </c>
      <c r="G250" s="573">
        <f>E250-D250</f>
        <v>-15080</v>
      </c>
      <c r="H250" s="427">
        <f>G250/D250*100</f>
        <v>-22.547846889952154</v>
      </c>
      <c r="I250" s="202"/>
      <c r="J250" s="230"/>
      <c r="K250" s="559"/>
      <c r="L250" s="558"/>
      <c r="M250" s="231" t="s">
        <v>23</v>
      </c>
      <c r="N250" s="231"/>
      <c r="O250" s="231"/>
      <c r="P250" s="230">
        <f>SUM(P251:P254)</f>
        <v>51800000</v>
      </c>
      <c r="Q250" s="206" t="s">
        <v>15</v>
      </c>
      <c r="R250" s="549"/>
    </row>
    <row r="251" spans="1:18" ht="15.95" customHeight="1">
      <c r="A251" s="424"/>
      <c r="B251" s="576"/>
      <c r="C251" s="100"/>
      <c r="D251" s="420"/>
      <c r="E251" s="78"/>
      <c r="F251" s="522"/>
      <c r="G251" s="573"/>
      <c r="H251" s="417"/>
      <c r="I251" s="577" t="s">
        <v>377</v>
      </c>
      <c r="J251" s="137">
        <v>1200000</v>
      </c>
      <c r="K251" s="474" t="s">
        <v>61</v>
      </c>
      <c r="L251" s="109" t="s">
        <v>36</v>
      </c>
      <c r="M251" s="108">
        <v>12</v>
      </c>
      <c r="N251" s="108" t="s">
        <v>26</v>
      </c>
      <c r="O251" s="110" t="s">
        <v>60</v>
      </c>
      <c r="P251" s="137">
        <f>+J251*M251</f>
        <v>14400000</v>
      </c>
      <c r="Q251" s="112" t="s">
        <v>61</v>
      </c>
      <c r="R251" s="549" t="s">
        <v>376</v>
      </c>
    </row>
    <row r="252" spans="1:18" ht="15.95" customHeight="1">
      <c r="A252" s="424"/>
      <c r="B252" s="576"/>
      <c r="C252" s="100"/>
      <c r="D252" s="420"/>
      <c r="E252" s="78"/>
      <c r="F252" s="522"/>
      <c r="G252" s="573"/>
      <c r="H252" s="417"/>
      <c r="I252" s="577" t="s">
        <v>375</v>
      </c>
      <c r="J252" s="137">
        <v>68000</v>
      </c>
      <c r="K252" s="474" t="s">
        <v>61</v>
      </c>
      <c r="L252" s="109" t="s">
        <v>36</v>
      </c>
      <c r="M252" s="108">
        <v>250</v>
      </c>
      <c r="N252" s="108" t="s">
        <v>33</v>
      </c>
      <c r="O252" s="110" t="s">
        <v>60</v>
      </c>
      <c r="P252" s="137">
        <f>+J252*M252</f>
        <v>17000000</v>
      </c>
      <c r="Q252" s="112" t="s">
        <v>61</v>
      </c>
      <c r="R252" s="549" t="s">
        <v>374</v>
      </c>
    </row>
    <row r="253" spans="1:18" ht="15.95" customHeight="1">
      <c r="A253" s="424"/>
      <c r="B253" s="576"/>
      <c r="C253" s="100"/>
      <c r="D253" s="420"/>
      <c r="E253" s="78"/>
      <c r="F253" s="522"/>
      <c r="G253" s="573"/>
      <c r="H253" s="417"/>
      <c r="I253" s="575" t="s">
        <v>373</v>
      </c>
      <c r="J253" s="142">
        <v>5000000</v>
      </c>
      <c r="K253" s="199" t="s">
        <v>61</v>
      </c>
      <c r="L253" s="144" t="s">
        <v>36</v>
      </c>
      <c r="M253" s="143">
        <v>4</v>
      </c>
      <c r="N253" s="143" t="s">
        <v>33</v>
      </c>
      <c r="O253" s="145" t="s">
        <v>60</v>
      </c>
      <c r="P253" s="142">
        <f>+J253*M253</f>
        <v>20000000</v>
      </c>
      <c r="Q253" s="141" t="s">
        <v>61</v>
      </c>
      <c r="R253" s="549"/>
    </row>
    <row r="254" spans="1:18" ht="15.95" customHeight="1">
      <c r="A254" s="424"/>
      <c r="B254" s="574"/>
      <c r="C254" s="541"/>
      <c r="D254" s="527"/>
      <c r="E254" s="91"/>
      <c r="F254" s="543"/>
      <c r="G254" s="573"/>
      <c r="H254" s="525" t="e">
        <f>+E254/D254*100</f>
        <v>#DIV/0!</v>
      </c>
      <c r="I254" s="572" t="s">
        <v>372</v>
      </c>
      <c r="J254" s="264">
        <v>400000</v>
      </c>
      <c r="K254" s="439" t="s">
        <v>15</v>
      </c>
      <c r="L254" s="438" t="s">
        <v>36</v>
      </c>
      <c r="M254" s="437">
        <v>1</v>
      </c>
      <c r="N254" s="437" t="s">
        <v>33</v>
      </c>
      <c r="O254" s="436" t="s">
        <v>60</v>
      </c>
      <c r="P254" s="264">
        <f>+J254*M254</f>
        <v>400000</v>
      </c>
      <c r="Q254" s="434" t="s">
        <v>61</v>
      </c>
      <c r="R254" s="571" t="s">
        <v>371</v>
      </c>
    </row>
    <row r="255" spans="1:18" ht="20.100000000000001" customHeight="1">
      <c r="A255" s="471" t="s">
        <v>358</v>
      </c>
      <c r="B255" s="53" t="s">
        <v>370</v>
      </c>
      <c r="C255" s="570" t="s">
        <v>20</v>
      </c>
      <c r="D255" s="489">
        <f>SUM(D256:D265)</f>
        <v>26088</v>
      </c>
      <c r="E255" s="126">
        <f>SUM(E256:E265)</f>
        <v>26688</v>
      </c>
      <c r="F255" s="526">
        <f>SUM(F256:F265)</f>
        <v>16571</v>
      </c>
      <c r="G255" s="569">
        <f>+E255-D255</f>
        <v>600</v>
      </c>
      <c r="H255" s="568">
        <f>+G255/D255*100</f>
        <v>2.2999080036798527</v>
      </c>
      <c r="I255" s="556"/>
      <c r="J255" s="142"/>
      <c r="K255" s="199"/>
      <c r="L255" s="567"/>
      <c r="M255" s="195"/>
      <c r="N255" s="195"/>
      <c r="O255" s="566"/>
      <c r="P255" s="565">
        <f>SUM(P256,P262)</f>
        <v>26688000</v>
      </c>
      <c r="Q255" s="564" t="s">
        <v>15</v>
      </c>
      <c r="R255" s="549"/>
    </row>
    <row r="256" spans="1:18" ht="15.95" customHeight="1">
      <c r="A256" s="424"/>
      <c r="B256" s="563"/>
      <c r="C256" s="66" t="s">
        <v>369</v>
      </c>
      <c r="D256" s="430">
        <v>18688</v>
      </c>
      <c r="E256" s="67">
        <f>+P256/1000</f>
        <v>19288</v>
      </c>
      <c r="F256" s="524">
        <v>9358</v>
      </c>
      <c r="G256" s="428">
        <f>+E256-D256</f>
        <v>600</v>
      </c>
      <c r="H256" s="427">
        <f>+G256/D256*100</f>
        <v>3.2106164383561646</v>
      </c>
      <c r="I256" s="560"/>
      <c r="J256" s="230"/>
      <c r="K256" s="559"/>
      <c r="L256" s="559"/>
      <c r="M256" s="231" t="s">
        <v>23</v>
      </c>
      <c r="N256" s="231"/>
      <c r="O256" s="231"/>
      <c r="P256" s="557">
        <f>SUM(P257:P261)</f>
        <v>19288000</v>
      </c>
      <c r="Q256" s="206" t="s">
        <v>15</v>
      </c>
      <c r="R256" s="549"/>
    </row>
    <row r="257" spans="1:18" ht="15.95" customHeight="1">
      <c r="A257" s="424"/>
      <c r="B257" s="76"/>
      <c r="C257" s="77"/>
      <c r="D257" s="420"/>
      <c r="E257" s="78"/>
      <c r="F257" s="522"/>
      <c r="G257" s="418"/>
      <c r="H257" s="417"/>
      <c r="I257" s="556" t="s">
        <v>368</v>
      </c>
      <c r="J257" s="142">
        <v>24000</v>
      </c>
      <c r="K257" s="199" t="s">
        <v>15</v>
      </c>
      <c r="L257" s="144" t="s">
        <v>36</v>
      </c>
      <c r="M257" s="143">
        <v>12</v>
      </c>
      <c r="N257" s="143" t="s">
        <v>26</v>
      </c>
      <c r="O257" s="145" t="s">
        <v>27</v>
      </c>
      <c r="P257" s="142">
        <f>SUM(J257*M257)</f>
        <v>288000</v>
      </c>
      <c r="Q257" s="141" t="s">
        <v>15</v>
      </c>
      <c r="R257" s="549"/>
    </row>
    <row r="258" spans="1:18" ht="15.95" customHeight="1">
      <c r="A258" s="424"/>
      <c r="B258" s="76"/>
      <c r="C258" s="77"/>
      <c r="D258" s="420"/>
      <c r="E258" s="78"/>
      <c r="F258" s="522"/>
      <c r="G258" s="418"/>
      <c r="H258" s="417"/>
      <c r="I258" s="556" t="s">
        <v>367</v>
      </c>
      <c r="J258" s="142">
        <v>350000</v>
      </c>
      <c r="K258" s="199" t="s">
        <v>15</v>
      </c>
      <c r="L258" s="144" t="s">
        <v>36</v>
      </c>
      <c r="M258" s="143">
        <v>12</v>
      </c>
      <c r="N258" s="143" t="s">
        <v>26</v>
      </c>
      <c r="O258" s="145" t="s">
        <v>27</v>
      </c>
      <c r="P258" s="142">
        <f>SUM(J258*M258)</f>
        <v>4200000</v>
      </c>
      <c r="Q258" s="141" t="s">
        <v>15</v>
      </c>
      <c r="R258" s="549"/>
    </row>
    <row r="259" spans="1:18" ht="15.95" customHeight="1">
      <c r="A259" s="424"/>
      <c r="B259" s="76"/>
      <c r="C259" s="77"/>
      <c r="D259" s="420"/>
      <c r="E259" s="78"/>
      <c r="F259" s="522"/>
      <c r="G259" s="418"/>
      <c r="H259" s="417"/>
      <c r="I259" s="556" t="s">
        <v>366</v>
      </c>
      <c r="J259" s="142">
        <v>1000000</v>
      </c>
      <c r="K259" s="199" t="s">
        <v>15</v>
      </c>
      <c r="L259" s="144" t="s">
        <v>36</v>
      </c>
      <c r="M259" s="143">
        <v>12</v>
      </c>
      <c r="N259" s="143" t="s">
        <v>26</v>
      </c>
      <c r="O259" s="145" t="s">
        <v>27</v>
      </c>
      <c r="P259" s="142">
        <f>SUM(J259*M259)</f>
        <v>12000000</v>
      </c>
      <c r="Q259" s="141" t="s">
        <v>15</v>
      </c>
      <c r="R259" s="549"/>
    </row>
    <row r="260" spans="1:18" ht="15.95" customHeight="1">
      <c r="A260" s="424"/>
      <c r="B260" s="76"/>
      <c r="C260" s="77"/>
      <c r="D260" s="420"/>
      <c r="E260" s="78"/>
      <c r="F260" s="522"/>
      <c r="G260" s="418"/>
      <c r="H260" s="417"/>
      <c r="I260" s="562" t="s">
        <v>365</v>
      </c>
      <c r="J260" s="137">
        <v>200000</v>
      </c>
      <c r="K260" s="561" t="s">
        <v>15</v>
      </c>
      <c r="L260" s="139" t="s">
        <v>36</v>
      </c>
      <c r="M260" s="138">
        <v>12</v>
      </c>
      <c r="N260" s="138" t="s">
        <v>33</v>
      </c>
      <c r="O260" s="140" t="s">
        <v>27</v>
      </c>
      <c r="P260" s="137">
        <f>SUM(J260*M260)</f>
        <v>2400000</v>
      </c>
      <c r="Q260" s="153" t="s">
        <v>15</v>
      </c>
      <c r="R260" s="549"/>
    </row>
    <row r="261" spans="1:18" ht="15.95" customHeight="1">
      <c r="A261" s="424"/>
      <c r="B261" s="76"/>
      <c r="C261" s="90"/>
      <c r="D261" s="527"/>
      <c r="E261" s="91"/>
      <c r="F261" s="526"/>
      <c r="G261" s="443"/>
      <c r="H261" s="525"/>
      <c r="I261" s="556" t="s">
        <v>364</v>
      </c>
      <c r="J261" s="142">
        <v>200000</v>
      </c>
      <c r="K261" s="199" t="s">
        <v>15</v>
      </c>
      <c r="L261" s="144" t="s">
        <v>36</v>
      </c>
      <c r="M261" s="143">
        <v>2</v>
      </c>
      <c r="N261" s="143" t="s">
        <v>33</v>
      </c>
      <c r="O261" s="145" t="s">
        <v>27</v>
      </c>
      <c r="P261" s="142">
        <f>SUM(J261*M261)</f>
        <v>400000</v>
      </c>
      <c r="Q261" s="141" t="s">
        <v>15</v>
      </c>
      <c r="R261" s="549"/>
    </row>
    <row r="262" spans="1:18" ht="15.95" customHeight="1">
      <c r="A262" s="424"/>
      <c r="B262" s="76"/>
      <c r="C262" s="66" t="s">
        <v>363</v>
      </c>
      <c r="D262" s="430">
        <v>7400</v>
      </c>
      <c r="E262" s="67">
        <f>+P262/1000</f>
        <v>7400</v>
      </c>
      <c r="F262" s="524">
        <v>7213</v>
      </c>
      <c r="G262" s="428">
        <f>+E262-D262</f>
        <v>0</v>
      </c>
      <c r="H262" s="427">
        <f>+G262/D262*100</f>
        <v>0</v>
      </c>
      <c r="I262" s="560"/>
      <c r="J262" s="230"/>
      <c r="K262" s="559"/>
      <c r="L262" s="558"/>
      <c r="M262" s="231" t="s">
        <v>23</v>
      </c>
      <c r="N262" s="231"/>
      <c r="O262" s="231"/>
      <c r="P262" s="557">
        <f>SUM(P263:P265)</f>
        <v>7400000</v>
      </c>
      <c r="Q262" s="206" t="s">
        <v>15</v>
      </c>
      <c r="R262" s="549"/>
    </row>
    <row r="263" spans="1:18" ht="15.95" customHeight="1">
      <c r="A263" s="424"/>
      <c r="B263" s="76"/>
      <c r="C263" s="555"/>
      <c r="D263" s="554"/>
      <c r="E263" s="553"/>
      <c r="F263" s="522"/>
      <c r="G263" s="552"/>
      <c r="H263" s="551"/>
      <c r="I263" s="550" t="s">
        <v>362</v>
      </c>
      <c r="J263" s="142">
        <v>400000</v>
      </c>
      <c r="K263" s="199" t="s">
        <v>61</v>
      </c>
      <c r="L263" s="144" t="s">
        <v>36</v>
      </c>
      <c r="M263" s="143">
        <v>12</v>
      </c>
      <c r="N263" s="143" t="s">
        <v>149</v>
      </c>
      <c r="O263" s="145"/>
      <c r="P263" s="142">
        <f>SUM(J263*M263)</f>
        <v>4800000</v>
      </c>
      <c r="Q263" s="141" t="s">
        <v>61</v>
      </c>
      <c r="R263" s="549"/>
    </row>
    <row r="264" spans="1:18" ht="15.95" customHeight="1">
      <c r="A264" s="424"/>
      <c r="B264" s="76"/>
      <c r="C264" s="555"/>
      <c r="D264" s="554"/>
      <c r="E264" s="553"/>
      <c r="F264" s="522"/>
      <c r="G264" s="552"/>
      <c r="H264" s="551"/>
      <c r="I264" s="556" t="s">
        <v>361</v>
      </c>
      <c r="J264" s="142">
        <v>1000000</v>
      </c>
      <c r="K264" s="199" t="s">
        <v>61</v>
      </c>
      <c r="L264" s="144" t="s">
        <v>36</v>
      </c>
      <c r="M264" s="143">
        <v>2</v>
      </c>
      <c r="N264" s="143" t="s">
        <v>33</v>
      </c>
      <c r="O264" s="145" t="s">
        <v>60</v>
      </c>
      <c r="P264" s="142">
        <f>SUM(J264*M264)</f>
        <v>2000000</v>
      </c>
      <c r="Q264" s="141" t="s">
        <v>61</v>
      </c>
      <c r="R264" s="549"/>
    </row>
    <row r="265" spans="1:18" ht="15.95" customHeight="1">
      <c r="A265" s="424"/>
      <c r="B265" s="76"/>
      <c r="C265" s="555"/>
      <c r="D265" s="554"/>
      <c r="E265" s="553"/>
      <c r="F265" s="522"/>
      <c r="G265" s="552"/>
      <c r="H265" s="551"/>
      <c r="I265" s="550" t="s">
        <v>360</v>
      </c>
      <c r="J265" s="142">
        <v>50000</v>
      </c>
      <c r="K265" s="199" t="s">
        <v>61</v>
      </c>
      <c r="L265" s="144" t="s">
        <v>36</v>
      </c>
      <c r="M265" s="143">
        <v>12</v>
      </c>
      <c r="N265" s="143" t="s">
        <v>33</v>
      </c>
      <c r="O265" s="145" t="s">
        <v>60</v>
      </c>
      <c r="P265" s="142">
        <f>SUM(J265*M265)</f>
        <v>600000</v>
      </c>
      <c r="Q265" s="141" t="s">
        <v>61</v>
      </c>
      <c r="R265" s="549"/>
    </row>
    <row r="266" spans="1:18" ht="18" customHeight="1">
      <c r="A266" s="64"/>
      <c r="B266" s="548" t="s">
        <v>359</v>
      </c>
      <c r="C266" s="322" t="s">
        <v>20</v>
      </c>
      <c r="D266" s="469">
        <f>SUM(D267:D268)</f>
        <v>10000</v>
      </c>
      <c r="E266" s="167">
        <f>SUM(E267:E268)</f>
        <v>77500</v>
      </c>
      <c r="F266" s="547">
        <f>SUM(F267:F268)</f>
        <v>2500</v>
      </c>
      <c r="G266" s="376">
        <f>+E266-D266</f>
        <v>67500</v>
      </c>
      <c r="H266" s="467">
        <f>+G266/D266*100</f>
        <v>675</v>
      </c>
      <c r="I266" s="546"/>
      <c r="J266" s="286"/>
      <c r="K266" s="121"/>
      <c r="L266" s="287"/>
      <c r="M266" s="122"/>
      <c r="N266" s="122"/>
      <c r="O266" s="288"/>
      <c r="P266" s="286">
        <f>P267</f>
        <v>77500000</v>
      </c>
      <c r="Q266" s="182" t="s">
        <v>15</v>
      </c>
      <c r="R266" s="433"/>
    </row>
    <row r="267" spans="1:18" ht="18" customHeight="1">
      <c r="A267" s="64"/>
      <c r="B267" s="273" t="s">
        <v>358</v>
      </c>
      <c r="C267" s="96" t="s">
        <v>357</v>
      </c>
      <c r="D267" s="430">
        <v>10000</v>
      </c>
      <c r="E267" s="67">
        <f>+P267/1000</f>
        <v>77500</v>
      </c>
      <c r="F267" s="524">
        <v>2500</v>
      </c>
      <c r="G267" s="428">
        <f>+E267-D267</f>
        <v>67500</v>
      </c>
      <c r="H267" s="455">
        <f>+G267/D267*100</f>
        <v>675</v>
      </c>
      <c r="I267" s="545" t="s">
        <v>356</v>
      </c>
      <c r="J267" s="544"/>
      <c r="K267" s="246"/>
      <c r="L267" s="74"/>
      <c r="M267" s="75" t="s">
        <v>23</v>
      </c>
      <c r="N267" s="75"/>
      <c r="O267" s="75"/>
      <c r="P267" s="73">
        <f>SUM(P268:P270)</f>
        <v>77500000</v>
      </c>
      <c r="Q267" s="63" t="s">
        <v>15</v>
      </c>
      <c r="R267" s="433"/>
    </row>
    <row r="268" spans="1:18" ht="18" customHeight="1">
      <c r="A268" s="64"/>
      <c r="B268" s="183"/>
      <c r="C268" s="100"/>
      <c r="D268" s="420"/>
      <c r="E268" s="78"/>
      <c r="F268" s="543"/>
      <c r="G268" s="418"/>
      <c r="H268" s="450"/>
      <c r="I268" s="472" t="s">
        <v>355</v>
      </c>
      <c r="J268" s="187">
        <v>10000000</v>
      </c>
      <c r="K268" s="130" t="s">
        <v>15</v>
      </c>
      <c r="L268" s="86" t="s">
        <v>36</v>
      </c>
      <c r="M268" s="85">
        <v>1</v>
      </c>
      <c r="N268" s="85" t="s">
        <v>33</v>
      </c>
      <c r="O268" s="104" t="s">
        <v>27</v>
      </c>
      <c r="P268" s="187">
        <f>SUM(J268*M268)</f>
        <v>10000000</v>
      </c>
      <c r="Q268" s="88" t="s">
        <v>15</v>
      </c>
      <c r="R268" s="433"/>
    </row>
    <row r="269" spans="1:18" ht="18" customHeight="1">
      <c r="A269" s="64"/>
      <c r="B269" s="183"/>
      <c r="C269" s="100"/>
      <c r="D269" s="420"/>
      <c r="E269" s="78"/>
      <c r="F269" s="526"/>
      <c r="G269" s="418"/>
      <c r="H269" s="450"/>
      <c r="I269" s="485" t="s">
        <v>354</v>
      </c>
      <c r="J269" s="107">
        <v>2500000</v>
      </c>
      <c r="K269" s="474" t="s">
        <v>15</v>
      </c>
      <c r="L269" s="109" t="s">
        <v>36</v>
      </c>
      <c r="M269" s="108">
        <v>7</v>
      </c>
      <c r="N269" s="108" t="s">
        <v>33</v>
      </c>
      <c r="O269" s="110" t="s">
        <v>27</v>
      </c>
      <c r="P269" s="107">
        <f>SUM(J269*M269)</f>
        <v>17500000</v>
      </c>
      <c r="Q269" s="112" t="s">
        <v>15</v>
      </c>
      <c r="R269" s="433"/>
    </row>
    <row r="270" spans="1:18" ht="18" customHeight="1">
      <c r="A270" s="276"/>
      <c r="B270" s="542"/>
      <c r="C270" s="541"/>
      <c r="D270" s="527"/>
      <c r="E270" s="91"/>
      <c r="F270" s="526"/>
      <c r="G270" s="443"/>
      <c r="H270" s="442"/>
      <c r="I270" s="496" t="s">
        <v>353</v>
      </c>
      <c r="J270" s="107">
        <v>50000000</v>
      </c>
      <c r="K270" s="474" t="s">
        <v>15</v>
      </c>
      <c r="L270" s="109" t="s">
        <v>36</v>
      </c>
      <c r="M270" s="108">
        <v>1</v>
      </c>
      <c r="N270" s="108" t="s">
        <v>33</v>
      </c>
      <c r="O270" s="110" t="s">
        <v>27</v>
      </c>
      <c r="P270" s="107">
        <f>SUM(J270*M270)</f>
        <v>50000000</v>
      </c>
      <c r="Q270" s="112" t="s">
        <v>15</v>
      </c>
      <c r="R270" s="433"/>
    </row>
    <row r="271" spans="1:18" ht="20.100000000000001" customHeight="1">
      <c r="A271" s="113" t="s">
        <v>352</v>
      </c>
      <c r="B271" s="115" t="s">
        <v>17</v>
      </c>
      <c r="C271" s="537"/>
      <c r="D271" s="540">
        <f>+D272</f>
        <v>40923</v>
      </c>
      <c r="E271" s="540">
        <f>+E272</f>
        <v>17644.03</v>
      </c>
      <c r="F271" s="535"/>
      <c r="G271" s="534">
        <f>+E271-D271</f>
        <v>-23278.97</v>
      </c>
      <c r="H271" s="533">
        <f>+G271/D271*100</f>
        <v>-56.884808054150483</v>
      </c>
      <c r="I271" s="460"/>
      <c r="J271" s="73"/>
      <c r="K271" s="246"/>
      <c r="L271" s="105"/>
      <c r="M271" s="74"/>
      <c r="N271" s="74"/>
      <c r="O271" s="314"/>
      <c r="P271" s="532">
        <f>P272</f>
        <v>17644030</v>
      </c>
      <c r="Q271" s="316" t="s">
        <v>15</v>
      </c>
      <c r="R271" s="433"/>
    </row>
    <row r="272" spans="1:18" ht="15.95" customHeight="1">
      <c r="A272" s="64"/>
      <c r="B272" s="539" t="s">
        <v>352</v>
      </c>
      <c r="C272" s="66" t="s">
        <v>352</v>
      </c>
      <c r="D272" s="430">
        <v>40923</v>
      </c>
      <c r="E272" s="67">
        <f>+P272/1000</f>
        <v>17644.03</v>
      </c>
      <c r="F272" s="529"/>
      <c r="G272" s="428">
        <f>+E272-D272</f>
        <v>-23278.97</v>
      </c>
      <c r="H272" s="455">
        <f>+G272/D272*100</f>
        <v>-56.884808054150483</v>
      </c>
      <c r="I272" s="426"/>
      <c r="J272" s="106"/>
      <c r="K272" s="246"/>
      <c r="L272" s="105"/>
      <c r="M272" s="75" t="s">
        <v>23</v>
      </c>
      <c r="N272" s="75"/>
      <c r="O272" s="75"/>
      <c r="P272" s="73">
        <f>SUM(P273:P275)</f>
        <v>17644030</v>
      </c>
      <c r="Q272" s="63" t="s">
        <v>15</v>
      </c>
      <c r="R272" s="433"/>
    </row>
    <row r="273" spans="1:18" ht="15.95" customHeight="1">
      <c r="A273" s="64"/>
      <c r="B273" s="183"/>
      <c r="C273" s="77"/>
      <c r="D273" s="420"/>
      <c r="E273" s="78"/>
      <c r="F273" s="526"/>
      <c r="G273" s="418"/>
      <c r="H273" s="450"/>
      <c r="I273" s="472" t="s">
        <v>351</v>
      </c>
      <c r="J273" s="87">
        <v>5000000</v>
      </c>
      <c r="K273" s="130" t="s">
        <v>61</v>
      </c>
      <c r="L273" s="86" t="s">
        <v>36</v>
      </c>
      <c r="M273" s="85">
        <v>1</v>
      </c>
      <c r="N273" s="85" t="s">
        <v>33</v>
      </c>
      <c r="O273" s="104" t="s">
        <v>60</v>
      </c>
      <c r="P273" s="131">
        <f>+J273*M273</f>
        <v>5000000</v>
      </c>
      <c r="Q273" s="88" t="s">
        <v>61</v>
      </c>
      <c r="R273" s="433"/>
    </row>
    <row r="274" spans="1:18" ht="15.95" customHeight="1">
      <c r="A274" s="64"/>
      <c r="B274" s="183"/>
      <c r="C274" s="77"/>
      <c r="D274" s="420"/>
      <c r="E274" s="78"/>
      <c r="F274" s="526"/>
      <c r="G274" s="418"/>
      <c r="H274" s="450"/>
      <c r="I274" s="190" t="s">
        <v>350</v>
      </c>
      <c r="J274" s="111">
        <v>72320</v>
      </c>
      <c r="K274" s="474" t="s">
        <v>61</v>
      </c>
      <c r="L274" s="109" t="s">
        <v>36</v>
      </c>
      <c r="M274" s="108">
        <v>1</v>
      </c>
      <c r="N274" s="108" t="s">
        <v>348</v>
      </c>
      <c r="O274" s="110" t="s">
        <v>60</v>
      </c>
      <c r="P274" s="538">
        <f>+J274*M274</f>
        <v>72320</v>
      </c>
      <c r="Q274" s="112" t="s">
        <v>61</v>
      </c>
      <c r="R274" s="433"/>
    </row>
    <row r="275" spans="1:18" ht="15.95" customHeight="1">
      <c r="A275" s="64"/>
      <c r="B275" s="183"/>
      <c r="C275" s="90"/>
      <c r="D275" s="527"/>
      <c r="E275" s="91"/>
      <c r="F275" s="526"/>
      <c r="G275" s="443"/>
      <c r="H275" s="442"/>
      <c r="I275" s="190" t="s">
        <v>349</v>
      </c>
      <c r="J275" s="111">
        <v>6285855</v>
      </c>
      <c r="K275" s="474" t="s">
        <v>61</v>
      </c>
      <c r="L275" s="109" t="s">
        <v>36</v>
      </c>
      <c r="M275" s="108">
        <v>2</v>
      </c>
      <c r="N275" s="108" t="s">
        <v>348</v>
      </c>
      <c r="O275" s="110" t="s">
        <v>60</v>
      </c>
      <c r="P275" s="538">
        <f>+J275*M275</f>
        <v>12571710</v>
      </c>
      <c r="Q275" s="112" t="s">
        <v>61</v>
      </c>
      <c r="R275" s="433" t="s">
        <v>347</v>
      </c>
    </row>
    <row r="276" spans="1:18" ht="20.100000000000001" customHeight="1">
      <c r="A276" s="465" t="s">
        <v>346</v>
      </c>
      <c r="B276" s="115" t="s">
        <v>17</v>
      </c>
      <c r="C276" s="537"/>
      <c r="D276" s="536">
        <f>SUM(D277:D280)</f>
        <v>13700</v>
      </c>
      <c r="E276" s="536">
        <f>SUM(E277:E280)</f>
        <v>13700</v>
      </c>
      <c r="F276" s="535">
        <f>SUM(F277:F280)</f>
        <v>31393</v>
      </c>
      <c r="G276" s="534">
        <f>+E276-D276</f>
        <v>0</v>
      </c>
      <c r="H276" s="533">
        <f>+G276/D276*100</f>
        <v>0</v>
      </c>
      <c r="I276" s="460"/>
      <c r="J276" s="73"/>
      <c r="K276" s="246"/>
      <c r="L276" s="105"/>
      <c r="M276" s="74"/>
      <c r="N276" s="74"/>
      <c r="O276" s="314"/>
      <c r="P276" s="532">
        <f>SUM(P277,P279)</f>
        <v>13700000</v>
      </c>
      <c r="Q276" s="316" t="s">
        <v>15</v>
      </c>
      <c r="R276" s="433"/>
    </row>
    <row r="277" spans="1:18" ht="15.95" customHeight="1">
      <c r="A277" s="424"/>
      <c r="B277" s="531" t="s">
        <v>345</v>
      </c>
      <c r="C277" s="530" t="s">
        <v>344</v>
      </c>
      <c r="D277" s="430">
        <v>13000</v>
      </c>
      <c r="E277" s="430">
        <f>+P277/1000</f>
        <v>13000</v>
      </c>
      <c r="F277" s="529">
        <v>0</v>
      </c>
      <c r="G277" s="428">
        <f>+E277-D277</f>
        <v>0</v>
      </c>
      <c r="H277" s="427">
        <f>+G277/D277*100</f>
        <v>0</v>
      </c>
      <c r="I277" s="460"/>
      <c r="J277" s="73"/>
      <c r="K277" s="246"/>
      <c r="L277" s="74"/>
      <c r="M277" s="75" t="s">
        <v>23</v>
      </c>
      <c r="N277" s="75"/>
      <c r="O277" s="75"/>
      <c r="P277" s="73">
        <f>SUM(P278:P278)</f>
        <v>13000000</v>
      </c>
      <c r="Q277" s="63" t="s">
        <v>15</v>
      </c>
      <c r="R277" s="433"/>
    </row>
    <row r="278" spans="1:18" ht="15.95" customHeight="1">
      <c r="A278" s="424"/>
      <c r="B278" s="523"/>
      <c r="C278" s="528"/>
      <c r="D278" s="527"/>
      <c r="E278" s="527"/>
      <c r="F278" s="526"/>
      <c r="G278" s="443"/>
      <c r="H278" s="525"/>
      <c r="I278" s="521" t="s">
        <v>343</v>
      </c>
      <c r="J278" s="87">
        <v>13000000</v>
      </c>
      <c r="K278" s="130" t="s">
        <v>61</v>
      </c>
      <c r="L278" s="86" t="s">
        <v>36</v>
      </c>
      <c r="M278" s="85">
        <v>1</v>
      </c>
      <c r="N278" s="85" t="s">
        <v>33</v>
      </c>
      <c r="O278" s="104" t="s">
        <v>60</v>
      </c>
      <c r="P278" s="131">
        <f>+J278*M278</f>
        <v>13000000</v>
      </c>
      <c r="Q278" s="88" t="s">
        <v>61</v>
      </c>
      <c r="R278" s="433"/>
    </row>
    <row r="279" spans="1:18" ht="15.95" customHeight="1">
      <c r="A279" s="424"/>
      <c r="B279" s="523"/>
      <c r="C279" s="96" t="s">
        <v>342</v>
      </c>
      <c r="D279" s="430">
        <v>700</v>
      </c>
      <c r="E279" s="67">
        <f>+P279/1000</f>
        <v>700</v>
      </c>
      <c r="F279" s="524">
        <v>31393</v>
      </c>
      <c r="G279" s="428">
        <f>+E279-D279</f>
        <v>0</v>
      </c>
      <c r="H279" s="427">
        <f>+G279/D279*100</f>
        <v>0</v>
      </c>
      <c r="I279" s="460" t="s">
        <v>56</v>
      </c>
      <c r="J279" s="73" t="s">
        <v>56</v>
      </c>
      <c r="K279" s="246" t="s">
        <v>56</v>
      </c>
      <c r="L279" s="105"/>
      <c r="M279" s="75" t="s">
        <v>23</v>
      </c>
      <c r="N279" s="75"/>
      <c r="O279" s="75"/>
      <c r="P279" s="73">
        <f>SUM(P280:P280)</f>
        <v>700000</v>
      </c>
      <c r="Q279" s="63" t="s">
        <v>15</v>
      </c>
      <c r="R279" s="433"/>
    </row>
    <row r="280" spans="1:18" ht="15.95" customHeight="1" thickBot="1">
      <c r="A280" s="424"/>
      <c r="B280" s="523"/>
      <c r="C280" s="100"/>
      <c r="D280" s="420"/>
      <c r="E280" s="78"/>
      <c r="F280" s="522"/>
      <c r="G280" s="418"/>
      <c r="H280" s="417"/>
      <c r="I280" s="521" t="s">
        <v>341</v>
      </c>
      <c r="J280" s="87">
        <v>70000</v>
      </c>
      <c r="K280" s="130" t="s">
        <v>61</v>
      </c>
      <c r="L280" s="86" t="s">
        <v>36</v>
      </c>
      <c r="M280" s="85">
        <v>10</v>
      </c>
      <c r="N280" s="85" t="s">
        <v>33</v>
      </c>
      <c r="O280" s="104" t="s">
        <v>60</v>
      </c>
      <c r="P280" s="131">
        <f>+J280*M280</f>
        <v>700000</v>
      </c>
      <c r="Q280" s="88" t="s">
        <v>61</v>
      </c>
      <c r="R280" s="433"/>
    </row>
    <row r="281" spans="1:18" ht="21.75" customHeight="1">
      <c r="A281" s="520" t="s">
        <v>201</v>
      </c>
      <c r="B281" s="519" t="s">
        <v>17</v>
      </c>
      <c r="C281" s="518"/>
      <c r="D281" s="517">
        <f>SUM(D282:D381)</f>
        <v>1596748.9699799998</v>
      </c>
      <c r="E281" s="516">
        <f>P281/1000</f>
        <v>1739454.7419509999</v>
      </c>
      <c r="F281" s="515" t="e">
        <f>SUM(F282:F290,F294:F380)</f>
        <v>#VALUE!</v>
      </c>
      <c r="G281" s="514">
        <f>+E281-D281</f>
        <v>142705.77197100013</v>
      </c>
      <c r="H281" s="513">
        <f>+G281/D281*100</f>
        <v>8.937270332028934</v>
      </c>
      <c r="I281" s="512"/>
      <c r="J281" s="509"/>
      <c r="K281" s="511"/>
      <c r="L281" s="510"/>
      <c r="M281" s="510"/>
      <c r="N281" s="510"/>
      <c r="O281" s="510"/>
      <c r="P281" s="509">
        <f>SUM(P282:P381)</f>
        <v>1739454741.951</v>
      </c>
      <c r="Q281" s="508" t="s">
        <v>15</v>
      </c>
      <c r="R281" s="433"/>
    </row>
    <row r="282" spans="1:18" ht="17.45" customHeight="1">
      <c r="A282" s="424"/>
      <c r="B282" s="65" t="s">
        <v>201</v>
      </c>
      <c r="C282" s="473" t="s">
        <v>340</v>
      </c>
      <c r="D282" s="505">
        <v>43000</v>
      </c>
      <c r="E282" s="469">
        <f>P282/1000</f>
        <v>45500</v>
      </c>
      <c r="F282" s="468"/>
      <c r="G282" s="376">
        <f>E282-D282</f>
        <v>2500</v>
      </c>
      <c r="H282" s="467">
        <f>+G282/D282*100</f>
        <v>5.8139534883720927</v>
      </c>
      <c r="I282" s="475" t="s">
        <v>206</v>
      </c>
      <c r="J282" s="507">
        <v>9100000</v>
      </c>
      <c r="K282" s="302" t="s">
        <v>61</v>
      </c>
      <c r="L282" s="303" t="s">
        <v>36</v>
      </c>
      <c r="M282" s="304">
        <v>5</v>
      </c>
      <c r="N282" s="304" t="s">
        <v>149</v>
      </c>
      <c r="O282" s="305" t="s">
        <v>60</v>
      </c>
      <c r="P282" s="507">
        <f>SUM(J282*M282)</f>
        <v>45500000</v>
      </c>
      <c r="Q282" s="307" t="s">
        <v>61</v>
      </c>
      <c r="R282" s="433" t="s">
        <v>339</v>
      </c>
    </row>
    <row r="283" spans="1:18" ht="17.45" customHeight="1">
      <c r="A283" s="424"/>
      <c r="B283" s="65"/>
      <c r="C283" s="470" t="s">
        <v>338</v>
      </c>
      <c r="D283" s="505">
        <v>40000</v>
      </c>
      <c r="E283" s="469">
        <f>P283/1000</f>
        <v>42000</v>
      </c>
      <c r="F283" s="468"/>
      <c r="G283" s="376">
        <f>E283-D283</f>
        <v>2000</v>
      </c>
      <c r="H283" s="467">
        <f>+G283/D283*100</f>
        <v>5</v>
      </c>
      <c r="I283" s="475" t="s">
        <v>206</v>
      </c>
      <c r="J283" s="107">
        <v>8400000</v>
      </c>
      <c r="K283" s="474" t="s">
        <v>15</v>
      </c>
      <c r="L283" s="109" t="s">
        <v>36</v>
      </c>
      <c r="M283" s="108">
        <v>5</v>
      </c>
      <c r="N283" s="108" t="s">
        <v>33</v>
      </c>
      <c r="O283" s="110" t="s">
        <v>27</v>
      </c>
      <c r="P283" s="107">
        <f>SUM(J283*M283)</f>
        <v>42000000</v>
      </c>
      <c r="Q283" s="112" t="s">
        <v>15</v>
      </c>
      <c r="R283" s="433" t="s">
        <v>337</v>
      </c>
    </row>
    <row r="284" spans="1:18" ht="17.45" customHeight="1">
      <c r="A284" s="424"/>
      <c r="B284" s="65"/>
      <c r="C284" s="473" t="s">
        <v>336</v>
      </c>
      <c r="D284" s="469">
        <v>50000</v>
      </c>
      <c r="E284" s="469">
        <f>P284/1000</f>
        <v>50000</v>
      </c>
      <c r="F284" s="468"/>
      <c r="G284" s="376">
        <f>E284-D284</f>
        <v>0</v>
      </c>
      <c r="H284" s="467">
        <f>+G284/D284*100</f>
        <v>0</v>
      </c>
      <c r="I284" s="472" t="s">
        <v>199</v>
      </c>
      <c r="J284" s="187">
        <v>12500000</v>
      </c>
      <c r="K284" s="130" t="s">
        <v>15</v>
      </c>
      <c r="L284" s="86" t="s">
        <v>36</v>
      </c>
      <c r="M284" s="85">
        <v>4</v>
      </c>
      <c r="N284" s="85" t="s">
        <v>33</v>
      </c>
      <c r="O284" s="104" t="s">
        <v>27</v>
      </c>
      <c r="P284" s="187">
        <f>SUM(J284*M284)</f>
        <v>50000000</v>
      </c>
      <c r="Q284" s="88" t="s">
        <v>15</v>
      </c>
      <c r="R284" s="433"/>
    </row>
    <row r="285" spans="1:18" ht="17.45" customHeight="1">
      <c r="A285" s="424"/>
      <c r="B285" s="76"/>
      <c r="C285" s="477" t="s">
        <v>335</v>
      </c>
      <c r="D285" s="505">
        <v>58000</v>
      </c>
      <c r="E285" s="469">
        <f>P285/1000</f>
        <v>61750</v>
      </c>
      <c r="F285" s="468"/>
      <c r="G285" s="376">
        <f>E285-D285</f>
        <v>3750</v>
      </c>
      <c r="H285" s="467">
        <f>+G285/D285*100</f>
        <v>6.4655172413793105</v>
      </c>
      <c r="I285" s="475" t="s">
        <v>206</v>
      </c>
      <c r="J285" s="107">
        <v>12350000</v>
      </c>
      <c r="K285" s="474" t="s">
        <v>15</v>
      </c>
      <c r="L285" s="109" t="s">
        <v>36</v>
      </c>
      <c r="M285" s="108">
        <v>5</v>
      </c>
      <c r="N285" s="108" t="s">
        <v>33</v>
      </c>
      <c r="O285" s="110" t="s">
        <v>27</v>
      </c>
      <c r="P285" s="107">
        <f>SUM(J285*M285)</f>
        <v>61750000</v>
      </c>
      <c r="Q285" s="112" t="s">
        <v>15</v>
      </c>
      <c r="R285" s="433" t="s">
        <v>334</v>
      </c>
    </row>
    <row r="286" spans="1:18" ht="17.45" customHeight="1">
      <c r="A286" s="424"/>
      <c r="B286" s="76"/>
      <c r="C286" s="477" t="s">
        <v>333</v>
      </c>
      <c r="D286" s="469">
        <v>58000</v>
      </c>
      <c r="E286" s="469">
        <f>P286/1000</f>
        <v>58000</v>
      </c>
      <c r="F286" s="468"/>
      <c r="G286" s="376">
        <f>E286-D286</f>
        <v>0</v>
      </c>
      <c r="H286" s="467">
        <f>+G286/D286*100</f>
        <v>0</v>
      </c>
      <c r="I286" s="466" t="s">
        <v>199</v>
      </c>
      <c r="J286" s="95">
        <v>14500000</v>
      </c>
      <c r="K286" s="395" t="s">
        <v>15</v>
      </c>
      <c r="L286" s="257" t="s">
        <v>36</v>
      </c>
      <c r="M286" s="256">
        <v>4</v>
      </c>
      <c r="N286" s="256" t="s">
        <v>33</v>
      </c>
      <c r="O286" s="258" t="s">
        <v>27</v>
      </c>
      <c r="P286" s="95">
        <f>SUM(J286*M286)</f>
        <v>58000000</v>
      </c>
      <c r="Q286" s="259" t="s">
        <v>15</v>
      </c>
      <c r="R286" s="433" t="s">
        <v>332</v>
      </c>
    </row>
    <row r="287" spans="1:18" ht="17.45" customHeight="1">
      <c r="A287" s="39" t="s">
        <v>201</v>
      </c>
      <c r="B287" s="65" t="s">
        <v>201</v>
      </c>
      <c r="C287" s="498" t="s">
        <v>331</v>
      </c>
      <c r="D287" s="506">
        <v>36000</v>
      </c>
      <c r="E287" s="488">
        <f>P287/1000</f>
        <v>36500</v>
      </c>
      <c r="F287" s="491"/>
      <c r="G287" s="398">
        <f>E287-D287</f>
        <v>500</v>
      </c>
      <c r="H287" s="486">
        <f>+G287/D287*100</f>
        <v>1.3888888888888888</v>
      </c>
      <c r="I287" s="475" t="s">
        <v>206</v>
      </c>
      <c r="J287" s="107">
        <v>7300000</v>
      </c>
      <c r="K287" s="474" t="s">
        <v>15</v>
      </c>
      <c r="L287" s="109" t="s">
        <v>36</v>
      </c>
      <c r="M287" s="108">
        <v>5</v>
      </c>
      <c r="N287" s="108" t="s">
        <v>33</v>
      </c>
      <c r="O287" s="110" t="s">
        <v>27</v>
      </c>
      <c r="P287" s="107">
        <f>SUM(J287*M287)</f>
        <v>36500000</v>
      </c>
      <c r="Q287" s="112" t="s">
        <v>15</v>
      </c>
      <c r="R287" s="433"/>
    </row>
    <row r="288" spans="1:18" ht="17.45" customHeight="1">
      <c r="A288" s="471"/>
      <c r="B288" s="65"/>
      <c r="C288" s="473" t="s">
        <v>330</v>
      </c>
      <c r="D288" s="505">
        <v>50000</v>
      </c>
      <c r="E288" s="469">
        <f>P288/1000</f>
        <v>53000</v>
      </c>
      <c r="F288" s="468"/>
      <c r="G288" s="376">
        <f>E288-D288</f>
        <v>3000</v>
      </c>
      <c r="H288" s="467">
        <f>+G288/D288*100</f>
        <v>6</v>
      </c>
      <c r="I288" s="475" t="s">
        <v>206</v>
      </c>
      <c r="J288" s="107">
        <v>10600000</v>
      </c>
      <c r="K288" s="474" t="s">
        <v>15</v>
      </c>
      <c r="L288" s="109" t="s">
        <v>36</v>
      </c>
      <c r="M288" s="108">
        <v>5</v>
      </c>
      <c r="N288" s="108" t="s">
        <v>33</v>
      </c>
      <c r="O288" s="110" t="s">
        <v>27</v>
      </c>
      <c r="P288" s="107">
        <f>SUM(J288*M288)</f>
        <v>53000000</v>
      </c>
      <c r="Q288" s="112" t="s">
        <v>15</v>
      </c>
      <c r="R288" s="433" t="s">
        <v>329</v>
      </c>
    </row>
    <row r="289" spans="1:19" ht="17.45" customHeight="1">
      <c r="A289" s="424"/>
      <c r="B289" s="76"/>
      <c r="C289" s="498" t="s">
        <v>328</v>
      </c>
      <c r="D289" s="506">
        <v>30000</v>
      </c>
      <c r="E289" s="488">
        <f>P289/1000</f>
        <v>31500</v>
      </c>
      <c r="F289" s="491"/>
      <c r="G289" s="398">
        <f>E289-D289</f>
        <v>1500</v>
      </c>
      <c r="H289" s="486">
        <f>+G289/D289*100</f>
        <v>5</v>
      </c>
      <c r="I289" s="475" t="s">
        <v>206</v>
      </c>
      <c r="J289" s="107">
        <v>6300000</v>
      </c>
      <c r="K289" s="474" t="s">
        <v>15</v>
      </c>
      <c r="L289" s="109" t="s">
        <v>36</v>
      </c>
      <c r="M289" s="108">
        <v>5</v>
      </c>
      <c r="N289" s="108" t="s">
        <v>33</v>
      </c>
      <c r="O289" s="110" t="s">
        <v>27</v>
      </c>
      <c r="P289" s="107">
        <f>SUM(J289*M289)</f>
        <v>31500000</v>
      </c>
      <c r="Q289" s="112" t="s">
        <v>15</v>
      </c>
      <c r="R289" s="433" t="s">
        <v>323</v>
      </c>
    </row>
    <row r="290" spans="1:19" ht="17.45" customHeight="1">
      <c r="A290" s="424"/>
      <c r="B290" s="76"/>
      <c r="C290" s="473" t="s">
        <v>327</v>
      </c>
      <c r="D290" s="505">
        <v>60000</v>
      </c>
      <c r="E290" s="469">
        <f>P290/1000</f>
        <v>60000</v>
      </c>
      <c r="F290" s="468"/>
      <c r="G290" s="376">
        <f>E290-D290</f>
        <v>0</v>
      </c>
      <c r="H290" s="467">
        <f>+G290/D290*100</f>
        <v>0</v>
      </c>
      <c r="I290" s="472" t="s">
        <v>199</v>
      </c>
      <c r="J290" s="187">
        <f>60000000/4</f>
        <v>15000000</v>
      </c>
      <c r="K290" s="130" t="s">
        <v>15</v>
      </c>
      <c r="L290" s="86" t="s">
        <v>36</v>
      </c>
      <c r="M290" s="85">
        <v>4</v>
      </c>
      <c r="N290" s="85" t="s">
        <v>33</v>
      </c>
      <c r="O290" s="104" t="s">
        <v>27</v>
      </c>
      <c r="P290" s="187">
        <f>SUM(J290*M290)</f>
        <v>60000000</v>
      </c>
      <c r="Q290" s="88" t="s">
        <v>15</v>
      </c>
      <c r="R290" s="433"/>
    </row>
    <row r="291" spans="1:19" ht="17.45" customHeight="1">
      <c r="A291" s="424"/>
      <c r="B291" s="76"/>
      <c r="C291" s="473" t="s">
        <v>326</v>
      </c>
      <c r="D291" s="469">
        <v>294000</v>
      </c>
      <c r="E291" s="469">
        <f>P291/1000</f>
        <v>296000</v>
      </c>
      <c r="F291" s="468"/>
      <c r="G291" s="376">
        <f>+E291-D291</f>
        <v>2000</v>
      </c>
      <c r="H291" s="467">
        <f>+G291/D291*100</f>
        <v>0.68027210884353739</v>
      </c>
      <c r="I291" s="475" t="s">
        <v>206</v>
      </c>
      <c r="J291" s="107">
        <v>59200000</v>
      </c>
      <c r="K291" s="474" t="s">
        <v>15</v>
      </c>
      <c r="L291" s="109" t="s">
        <v>36</v>
      </c>
      <c r="M291" s="108">
        <v>5</v>
      </c>
      <c r="N291" s="108" t="s">
        <v>33</v>
      </c>
      <c r="O291" s="110" t="s">
        <v>27</v>
      </c>
      <c r="P291" s="107">
        <f>SUM(J291*M291)</f>
        <v>296000000</v>
      </c>
      <c r="Q291" s="112" t="s">
        <v>15</v>
      </c>
      <c r="R291" s="433" t="s">
        <v>325</v>
      </c>
      <c r="S291" s="459"/>
    </row>
    <row r="292" spans="1:19" ht="17.45" customHeight="1">
      <c r="A292" s="424"/>
      <c r="B292" s="76"/>
      <c r="C292" s="473" t="s">
        <v>324</v>
      </c>
      <c r="D292" s="505">
        <v>50000</v>
      </c>
      <c r="E292" s="469">
        <f>P292/1000</f>
        <v>51500</v>
      </c>
      <c r="F292" s="468"/>
      <c r="G292" s="376">
        <f>E292-D292</f>
        <v>1500</v>
      </c>
      <c r="H292" s="467">
        <f>+G292/D292*100</f>
        <v>3</v>
      </c>
      <c r="I292" s="475" t="s">
        <v>206</v>
      </c>
      <c r="J292" s="107">
        <v>10300000</v>
      </c>
      <c r="K292" s="474" t="s">
        <v>15</v>
      </c>
      <c r="L292" s="109" t="s">
        <v>36</v>
      </c>
      <c r="M292" s="108">
        <v>5</v>
      </c>
      <c r="N292" s="108" t="s">
        <v>33</v>
      </c>
      <c r="O292" s="110" t="s">
        <v>27</v>
      </c>
      <c r="P292" s="107">
        <f>SUM(J292*M292)</f>
        <v>51500000</v>
      </c>
      <c r="Q292" s="112" t="s">
        <v>15</v>
      </c>
      <c r="R292" s="433" t="s">
        <v>323</v>
      </c>
    </row>
    <row r="293" spans="1:19" ht="17.45" customHeight="1">
      <c r="A293" s="471"/>
      <c r="B293" s="65"/>
      <c r="C293" s="492" t="s">
        <v>322</v>
      </c>
      <c r="D293" s="488">
        <v>15000</v>
      </c>
      <c r="E293" s="488">
        <f>P293/1000</f>
        <v>15000</v>
      </c>
      <c r="F293" s="491"/>
      <c r="G293" s="398">
        <f>+E293-D293</f>
        <v>0</v>
      </c>
      <c r="H293" s="467">
        <f>+G293/D293*100</f>
        <v>0</v>
      </c>
      <c r="I293" s="472" t="s">
        <v>199</v>
      </c>
      <c r="J293" s="187">
        <v>3750000</v>
      </c>
      <c r="K293" s="130" t="s">
        <v>15</v>
      </c>
      <c r="L293" s="86" t="s">
        <v>36</v>
      </c>
      <c r="M293" s="85">
        <v>4</v>
      </c>
      <c r="N293" s="85" t="s">
        <v>33</v>
      </c>
      <c r="O293" s="104" t="s">
        <v>27</v>
      </c>
      <c r="P293" s="187">
        <f>SUM(J293*M293)</f>
        <v>15000000</v>
      </c>
      <c r="Q293" s="88" t="s">
        <v>15</v>
      </c>
      <c r="R293" s="433"/>
      <c r="S293" s="459"/>
    </row>
    <row r="294" spans="1:19" ht="17.45" customHeight="1">
      <c r="A294" s="424"/>
      <c r="B294" s="76"/>
      <c r="C294" s="470" t="s">
        <v>321</v>
      </c>
      <c r="D294" s="469">
        <v>28000</v>
      </c>
      <c r="E294" s="469">
        <f>P294/1000</f>
        <v>28000</v>
      </c>
      <c r="F294" s="468"/>
      <c r="G294" s="376">
        <f>E294-D294</f>
        <v>0</v>
      </c>
      <c r="H294" s="467">
        <f>+G294/D294*100</f>
        <v>0</v>
      </c>
      <c r="I294" s="472" t="s">
        <v>199</v>
      </c>
      <c r="J294" s="187">
        <v>7000000</v>
      </c>
      <c r="K294" s="130" t="s">
        <v>15</v>
      </c>
      <c r="L294" s="86" t="s">
        <v>36</v>
      </c>
      <c r="M294" s="85">
        <v>4</v>
      </c>
      <c r="N294" s="85" t="s">
        <v>33</v>
      </c>
      <c r="O294" s="104" t="s">
        <v>27</v>
      </c>
      <c r="P294" s="187">
        <f>SUM(J294*M294)</f>
        <v>28000000</v>
      </c>
      <c r="Q294" s="88" t="s">
        <v>15</v>
      </c>
      <c r="R294" s="433"/>
    </row>
    <row r="295" spans="1:19" ht="17.45" customHeight="1">
      <c r="A295" s="424"/>
      <c r="B295" s="76"/>
      <c r="C295" s="470" t="s">
        <v>320</v>
      </c>
      <c r="D295" s="469">
        <v>2000</v>
      </c>
      <c r="E295" s="469">
        <f>P295/1000</f>
        <v>2000</v>
      </c>
      <c r="F295" s="468"/>
      <c r="G295" s="376">
        <f>E295-D295</f>
        <v>0</v>
      </c>
      <c r="H295" s="467">
        <f>+G295/D295*100</f>
        <v>0</v>
      </c>
      <c r="I295" s="472" t="s">
        <v>199</v>
      </c>
      <c r="J295" s="187">
        <v>500000</v>
      </c>
      <c r="K295" s="130" t="s">
        <v>15</v>
      </c>
      <c r="L295" s="86" t="s">
        <v>36</v>
      </c>
      <c r="M295" s="85">
        <v>4</v>
      </c>
      <c r="N295" s="85" t="s">
        <v>33</v>
      </c>
      <c r="O295" s="104" t="s">
        <v>27</v>
      </c>
      <c r="P295" s="187">
        <f>SUM(J295*M295)</f>
        <v>2000000</v>
      </c>
      <c r="Q295" s="88" t="s">
        <v>15</v>
      </c>
      <c r="R295" s="433"/>
    </row>
    <row r="296" spans="1:19" ht="17.45" customHeight="1">
      <c r="A296" s="471"/>
      <c r="B296" s="65"/>
      <c r="C296" s="477" t="s">
        <v>319</v>
      </c>
      <c r="D296" s="469">
        <v>20000</v>
      </c>
      <c r="E296" s="469">
        <f>P296/1000</f>
        <v>21848.41</v>
      </c>
      <c r="F296" s="468"/>
      <c r="G296" s="376">
        <f>+E296-D296</f>
        <v>1848.4099999999999</v>
      </c>
      <c r="H296" s="467">
        <f>+G296/D296*100</f>
        <v>9.242049999999999</v>
      </c>
      <c r="I296" s="475" t="s">
        <v>199</v>
      </c>
      <c r="J296" s="107">
        <v>4369682</v>
      </c>
      <c r="K296" s="474" t="s">
        <v>15</v>
      </c>
      <c r="L296" s="109" t="s">
        <v>36</v>
      </c>
      <c r="M296" s="108">
        <v>5</v>
      </c>
      <c r="N296" s="108" t="s">
        <v>33</v>
      </c>
      <c r="O296" s="110" t="s">
        <v>27</v>
      </c>
      <c r="P296" s="107">
        <f>SUM(J296*M296)</f>
        <v>21848410</v>
      </c>
      <c r="Q296" s="112" t="s">
        <v>15</v>
      </c>
      <c r="R296" s="433" t="s">
        <v>238</v>
      </c>
      <c r="S296" s="459"/>
    </row>
    <row r="297" spans="1:19" ht="17.45" customHeight="1">
      <c r="A297" s="424"/>
      <c r="B297" s="76"/>
      <c r="C297" s="479" t="s">
        <v>318</v>
      </c>
      <c r="D297" s="478">
        <v>2400</v>
      </c>
      <c r="E297" s="469">
        <f>P297/1000</f>
        <v>7000</v>
      </c>
      <c r="F297" s="476"/>
      <c r="G297" s="376">
        <f>+E297-D297</f>
        <v>4600</v>
      </c>
      <c r="H297" s="467">
        <f>+G297/D297*100</f>
        <v>191.66666666666669</v>
      </c>
      <c r="I297" s="475" t="s">
        <v>206</v>
      </c>
      <c r="J297" s="107">
        <v>3500000</v>
      </c>
      <c r="K297" s="474" t="s">
        <v>15</v>
      </c>
      <c r="L297" s="109" t="s">
        <v>36</v>
      </c>
      <c r="M297" s="108">
        <v>2</v>
      </c>
      <c r="N297" s="108" t="s">
        <v>33</v>
      </c>
      <c r="O297" s="110" t="s">
        <v>27</v>
      </c>
      <c r="P297" s="107">
        <f>SUM(J297*M297)</f>
        <v>7000000</v>
      </c>
      <c r="Q297" s="112" t="s">
        <v>15</v>
      </c>
      <c r="R297" s="433" t="s">
        <v>317</v>
      </c>
      <c r="S297" s="459"/>
    </row>
    <row r="298" spans="1:19" ht="17.45" customHeight="1">
      <c r="A298" s="424"/>
      <c r="B298" s="76"/>
      <c r="C298" s="479" t="s">
        <v>316</v>
      </c>
      <c r="D298" s="478">
        <v>2400</v>
      </c>
      <c r="E298" s="469">
        <f>P298/1000</f>
        <v>2400</v>
      </c>
      <c r="F298" s="476"/>
      <c r="G298" s="376">
        <f>+E298-D298</f>
        <v>0</v>
      </c>
      <c r="H298" s="467">
        <f>+G298/D298*100</f>
        <v>0</v>
      </c>
      <c r="I298" s="472" t="s">
        <v>199</v>
      </c>
      <c r="J298" s="187">
        <v>2400000</v>
      </c>
      <c r="K298" s="130" t="s">
        <v>15</v>
      </c>
      <c r="L298" s="86" t="s">
        <v>36</v>
      </c>
      <c r="M298" s="85">
        <v>1</v>
      </c>
      <c r="N298" s="85" t="s">
        <v>33</v>
      </c>
      <c r="O298" s="104" t="s">
        <v>27</v>
      </c>
      <c r="P298" s="187">
        <f>SUM(J298*M298)</f>
        <v>2400000</v>
      </c>
      <c r="Q298" s="88" t="s">
        <v>15</v>
      </c>
      <c r="R298" s="433"/>
      <c r="S298" s="459"/>
    </row>
    <row r="299" spans="1:19" ht="17.45" customHeight="1">
      <c r="A299" s="424"/>
      <c r="B299" s="76"/>
      <c r="C299" s="477" t="s">
        <v>315</v>
      </c>
      <c r="D299" s="469">
        <v>3300</v>
      </c>
      <c r="E299" s="469">
        <f>P299/1000</f>
        <v>3300</v>
      </c>
      <c r="F299" s="468"/>
      <c r="G299" s="376">
        <f>+E299-D299</f>
        <v>0</v>
      </c>
      <c r="H299" s="467">
        <f>G299/D299*100</f>
        <v>0</v>
      </c>
      <c r="I299" s="472" t="s">
        <v>308</v>
      </c>
      <c r="J299" s="187">
        <v>3300000</v>
      </c>
      <c r="K299" s="130" t="s">
        <v>305</v>
      </c>
      <c r="L299" s="86" t="s">
        <v>36</v>
      </c>
      <c r="M299" s="85">
        <v>1</v>
      </c>
      <c r="N299" s="85" t="s">
        <v>307</v>
      </c>
      <c r="O299" s="104" t="s">
        <v>306</v>
      </c>
      <c r="P299" s="187">
        <f>SUM(J299*M299)</f>
        <v>3300000</v>
      </c>
      <c r="Q299" s="88" t="s">
        <v>305</v>
      </c>
      <c r="R299" s="433"/>
      <c r="S299" s="459"/>
    </row>
    <row r="300" spans="1:19" ht="17.45" customHeight="1">
      <c r="A300" s="471"/>
      <c r="B300" s="65"/>
      <c r="C300" s="490" t="s">
        <v>314</v>
      </c>
      <c r="D300" s="489">
        <v>1200</v>
      </c>
      <c r="E300" s="488">
        <f>P300/1000</f>
        <v>1200</v>
      </c>
      <c r="F300" s="489" t="e">
        <f>Q300/1000</f>
        <v>#VALUE!</v>
      </c>
      <c r="G300" s="398">
        <f>+E300-D300</f>
        <v>0</v>
      </c>
      <c r="H300" s="486">
        <f>G300/D300*100</f>
        <v>0</v>
      </c>
      <c r="I300" s="472" t="s">
        <v>308</v>
      </c>
      <c r="J300" s="187">
        <v>1200000</v>
      </c>
      <c r="K300" s="130" t="s">
        <v>305</v>
      </c>
      <c r="L300" s="86" t="s">
        <v>36</v>
      </c>
      <c r="M300" s="85">
        <v>1</v>
      </c>
      <c r="N300" s="85" t="s">
        <v>307</v>
      </c>
      <c r="O300" s="104" t="s">
        <v>306</v>
      </c>
      <c r="P300" s="187">
        <f>SUM(J300*M300)</f>
        <v>1200000</v>
      </c>
      <c r="Q300" s="88" t="s">
        <v>305</v>
      </c>
      <c r="R300" s="433"/>
      <c r="S300" s="459"/>
    </row>
    <row r="301" spans="1:19" ht="17.45" customHeight="1">
      <c r="A301" s="424"/>
      <c r="B301" s="76"/>
      <c r="C301" s="479" t="s">
        <v>313</v>
      </c>
      <c r="D301" s="478">
        <v>2700</v>
      </c>
      <c r="E301" s="469">
        <f>P301/1000</f>
        <v>2700</v>
      </c>
      <c r="F301" s="478"/>
      <c r="G301" s="376">
        <f>+E301-D301</f>
        <v>0</v>
      </c>
      <c r="H301" s="467">
        <f>G301/D301*100</f>
        <v>0</v>
      </c>
      <c r="I301" s="472" t="s">
        <v>308</v>
      </c>
      <c r="J301" s="187">
        <v>2700000</v>
      </c>
      <c r="K301" s="130" t="s">
        <v>305</v>
      </c>
      <c r="L301" s="86" t="s">
        <v>36</v>
      </c>
      <c r="M301" s="85">
        <v>1</v>
      </c>
      <c r="N301" s="85" t="s">
        <v>307</v>
      </c>
      <c r="O301" s="104" t="s">
        <v>306</v>
      </c>
      <c r="P301" s="187">
        <f>SUM(J301*M301)</f>
        <v>2700000</v>
      </c>
      <c r="Q301" s="88" t="s">
        <v>305</v>
      </c>
      <c r="R301" s="433"/>
      <c r="S301" s="459"/>
    </row>
    <row r="302" spans="1:19" ht="17.45" customHeight="1">
      <c r="A302" s="500"/>
      <c r="B302" s="499"/>
      <c r="C302" s="477" t="s">
        <v>312</v>
      </c>
      <c r="D302" s="478">
        <v>2400</v>
      </c>
      <c r="E302" s="469">
        <f>P302/1000</f>
        <v>2400</v>
      </c>
      <c r="F302" s="468"/>
      <c r="G302" s="376">
        <f>+E302-D302</f>
        <v>0</v>
      </c>
      <c r="H302" s="467">
        <f>G302/D302*100</f>
        <v>0</v>
      </c>
      <c r="I302" s="472" t="s">
        <v>308</v>
      </c>
      <c r="J302" s="187">
        <v>2400000</v>
      </c>
      <c r="K302" s="130" t="s">
        <v>305</v>
      </c>
      <c r="L302" s="86" t="s">
        <v>36</v>
      </c>
      <c r="M302" s="85">
        <v>1</v>
      </c>
      <c r="N302" s="85" t="s">
        <v>307</v>
      </c>
      <c r="O302" s="104" t="s">
        <v>306</v>
      </c>
      <c r="P302" s="187">
        <f>SUM(J302*M302)</f>
        <v>2400000</v>
      </c>
      <c r="Q302" s="88" t="s">
        <v>305</v>
      </c>
      <c r="R302" s="433"/>
      <c r="S302" s="459"/>
    </row>
    <row r="303" spans="1:19" ht="17.45" customHeight="1">
      <c r="A303" s="424"/>
      <c r="B303" s="76"/>
      <c r="C303" s="490" t="s">
        <v>311</v>
      </c>
      <c r="D303" s="478">
        <v>2100</v>
      </c>
      <c r="E303" s="488">
        <f>P303/1000</f>
        <v>2100</v>
      </c>
      <c r="F303" s="487"/>
      <c r="G303" s="398">
        <f>+E303-D303</f>
        <v>0</v>
      </c>
      <c r="H303" s="486">
        <f>+G303/D303*100</f>
        <v>0</v>
      </c>
      <c r="I303" s="472" t="s">
        <v>308</v>
      </c>
      <c r="J303" s="187">
        <v>2100000</v>
      </c>
      <c r="K303" s="130" t="s">
        <v>305</v>
      </c>
      <c r="L303" s="86" t="s">
        <v>36</v>
      </c>
      <c r="M303" s="85">
        <v>1</v>
      </c>
      <c r="N303" s="85" t="s">
        <v>307</v>
      </c>
      <c r="O303" s="104" t="s">
        <v>306</v>
      </c>
      <c r="P303" s="187">
        <f>SUM(J303*M303)</f>
        <v>2100000</v>
      </c>
      <c r="Q303" s="88" t="s">
        <v>305</v>
      </c>
      <c r="R303" s="433"/>
      <c r="S303" s="459"/>
    </row>
    <row r="304" spans="1:19" ht="17.45" customHeight="1">
      <c r="A304" s="424"/>
      <c r="B304" s="76"/>
      <c r="C304" s="481" t="s">
        <v>310</v>
      </c>
      <c r="D304" s="478">
        <v>3000</v>
      </c>
      <c r="E304" s="469">
        <f>P304/1000</f>
        <v>3000</v>
      </c>
      <c r="F304" s="476"/>
      <c r="G304" s="376">
        <f>+E304-D304</f>
        <v>0</v>
      </c>
      <c r="H304" s="486">
        <f>+G304/D304*100</f>
        <v>0</v>
      </c>
      <c r="I304" s="472" t="s">
        <v>308</v>
      </c>
      <c r="J304" s="187">
        <v>3000000</v>
      </c>
      <c r="K304" s="130" t="s">
        <v>305</v>
      </c>
      <c r="L304" s="86" t="s">
        <v>36</v>
      </c>
      <c r="M304" s="85">
        <v>1</v>
      </c>
      <c r="N304" s="85" t="s">
        <v>307</v>
      </c>
      <c r="O304" s="104" t="s">
        <v>306</v>
      </c>
      <c r="P304" s="187">
        <f>SUM(J304*M304)</f>
        <v>3000000</v>
      </c>
      <c r="Q304" s="88" t="s">
        <v>305</v>
      </c>
      <c r="R304" s="433"/>
      <c r="S304" s="459"/>
    </row>
    <row r="305" spans="1:19" ht="17.45" customHeight="1">
      <c r="A305" s="424"/>
      <c r="B305" s="76"/>
      <c r="C305" s="479" t="s">
        <v>309</v>
      </c>
      <c r="D305" s="478">
        <v>2700</v>
      </c>
      <c r="E305" s="469">
        <f>P305/1000</f>
        <v>2700</v>
      </c>
      <c r="F305" s="468"/>
      <c r="G305" s="376">
        <f>+E305-D305</f>
        <v>0</v>
      </c>
      <c r="H305" s="486">
        <f>+G305/D305*100</f>
        <v>0</v>
      </c>
      <c r="I305" s="472" t="s">
        <v>308</v>
      </c>
      <c r="J305" s="187">
        <v>2700000</v>
      </c>
      <c r="K305" s="130" t="s">
        <v>305</v>
      </c>
      <c r="L305" s="86" t="s">
        <v>36</v>
      </c>
      <c r="M305" s="85">
        <v>1</v>
      </c>
      <c r="N305" s="85" t="s">
        <v>307</v>
      </c>
      <c r="O305" s="104" t="s">
        <v>306</v>
      </c>
      <c r="P305" s="187">
        <f>SUM(J305*M305)</f>
        <v>2700000</v>
      </c>
      <c r="Q305" s="88" t="s">
        <v>305</v>
      </c>
      <c r="R305" s="433"/>
      <c r="S305" s="459"/>
    </row>
    <row r="306" spans="1:19" ht="17.45" customHeight="1">
      <c r="A306" s="424"/>
      <c r="B306" s="76"/>
      <c r="C306" s="479" t="s">
        <v>304</v>
      </c>
      <c r="D306" s="478">
        <v>2400</v>
      </c>
      <c r="E306" s="469">
        <f>P306/1000</f>
        <v>2400</v>
      </c>
      <c r="F306" s="476"/>
      <c r="G306" s="376">
        <f>+E306-D306</f>
        <v>0</v>
      </c>
      <c r="H306" s="486">
        <f>+G306/D306*100</f>
        <v>0</v>
      </c>
      <c r="I306" s="472" t="s">
        <v>199</v>
      </c>
      <c r="J306" s="187">
        <v>2400000</v>
      </c>
      <c r="K306" s="130" t="s">
        <v>15</v>
      </c>
      <c r="L306" s="86" t="s">
        <v>36</v>
      </c>
      <c r="M306" s="85">
        <v>1</v>
      </c>
      <c r="N306" s="85" t="s">
        <v>33</v>
      </c>
      <c r="O306" s="104" t="s">
        <v>27</v>
      </c>
      <c r="P306" s="187">
        <f>SUM(J306*M306)</f>
        <v>2400000</v>
      </c>
      <c r="Q306" s="88" t="s">
        <v>15</v>
      </c>
      <c r="R306" s="433"/>
      <c r="S306" s="459"/>
    </row>
    <row r="307" spans="1:19" ht="17.45" customHeight="1">
      <c r="A307" s="424"/>
      <c r="B307" s="76"/>
      <c r="C307" s="479" t="s">
        <v>303</v>
      </c>
      <c r="D307" s="478">
        <v>2700</v>
      </c>
      <c r="E307" s="469">
        <f>P307/1000</f>
        <v>2700</v>
      </c>
      <c r="F307" s="476"/>
      <c r="G307" s="376">
        <f>+E307-D307</f>
        <v>0</v>
      </c>
      <c r="H307" s="467">
        <f>G307/D307*100</f>
        <v>0</v>
      </c>
      <c r="I307" s="472" t="s">
        <v>199</v>
      </c>
      <c r="J307" s="187">
        <v>2700000</v>
      </c>
      <c r="K307" s="130" t="s">
        <v>15</v>
      </c>
      <c r="L307" s="86" t="s">
        <v>36</v>
      </c>
      <c r="M307" s="85">
        <v>1</v>
      </c>
      <c r="N307" s="85" t="s">
        <v>33</v>
      </c>
      <c r="O307" s="104" t="s">
        <v>27</v>
      </c>
      <c r="P307" s="187">
        <f>SUM(J307*M307)</f>
        <v>2700000</v>
      </c>
      <c r="Q307" s="88" t="s">
        <v>15</v>
      </c>
      <c r="R307" s="433"/>
      <c r="S307" s="459"/>
    </row>
    <row r="308" spans="1:19" ht="17.45" customHeight="1">
      <c r="A308" s="424"/>
      <c r="B308" s="76"/>
      <c r="C308" s="477" t="s">
        <v>302</v>
      </c>
      <c r="D308" s="478">
        <v>3600</v>
      </c>
      <c r="E308" s="469">
        <f>P308/1000</f>
        <v>5448.41</v>
      </c>
      <c r="F308" s="468"/>
      <c r="G308" s="376">
        <f>+E308-D308</f>
        <v>1848.4099999999999</v>
      </c>
      <c r="H308" s="467">
        <f>G308/D308*100</f>
        <v>51.344722222222217</v>
      </c>
      <c r="I308" s="475" t="s">
        <v>199</v>
      </c>
      <c r="J308" s="482">
        <v>2724205</v>
      </c>
      <c r="K308" s="474" t="s">
        <v>15</v>
      </c>
      <c r="L308" s="109" t="s">
        <v>36</v>
      </c>
      <c r="M308" s="108">
        <v>2</v>
      </c>
      <c r="N308" s="108" t="s">
        <v>33</v>
      </c>
      <c r="O308" s="110" t="s">
        <v>27</v>
      </c>
      <c r="P308" s="482">
        <f>SUM(J308*M308)</f>
        <v>5448410</v>
      </c>
      <c r="Q308" s="112" t="s">
        <v>15</v>
      </c>
      <c r="R308" s="433" t="s">
        <v>238</v>
      </c>
      <c r="S308" s="459"/>
    </row>
    <row r="309" spans="1:19" ht="17.45" customHeight="1">
      <c r="A309" s="424"/>
      <c r="B309" s="76"/>
      <c r="C309" s="492" t="s">
        <v>301</v>
      </c>
      <c r="D309" s="478">
        <v>3600</v>
      </c>
      <c r="E309" s="469">
        <f>P309/1000</f>
        <v>3600</v>
      </c>
      <c r="F309" s="491"/>
      <c r="G309" s="376">
        <f>+E309-D309</f>
        <v>0</v>
      </c>
      <c r="H309" s="467">
        <f>G309/D309*100</f>
        <v>0</v>
      </c>
      <c r="I309" s="472" t="s">
        <v>199</v>
      </c>
      <c r="J309" s="483">
        <v>3600000</v>
      </c>
      <c r="K309" s="130" t="s">
        <v>15</v>
      </c>
      <c r="L309" s="86" t="s">
        <v>36</v>
      </c>
      <c r="M309" s="85">
        <v>1</v>
      </c>
      <c r="N309" s="85" t="s">
        <v>33</v>
      </c>
      <c r="O309" s="104" t="s">
        <v>27</v>
      </c>
      <c r="P309" s="483">
        <f>SUM(J309*M309)</f>
        <v>3600000</v>
      </c>
      <c r="Q309" s="88" t="s">
        <v>15</v>
      </c>
      <c r="R309" s="433"/>
      <c r="S309" s="459"/>
    </row>
    <row r="310" spans="1:19" ht="17.45" customHeight="1">
      <c r="A310" s="424"/>
      <c r="B310" s="76"/>
      <c r="C310" s="470" t="s">
        <v>300</v>
      </c>
      <c r="D310" s="469">
        <v>5000</v>
      </c>
      <c r="E310" s="469">
        <f>P310/1000</f>
        <v>5000</v>
      </c>
      <c r="F310" s="468"/>
      <c r="G310" s="376">
        <f>+E310-D310</f>
        <v>0</v>
      </c>
      <c r="H310" s="467">
        <f>+G310/D310*100</f>
        <v>0</v>
      </c>
      <c r="I310" s="472" t="s">
        <v>199</v>
      </c>
      <c r="J310" s="187">
        <v>5000000</v>
      </c>
      <c r="K310" s="130" t="s">
        <v>61</v>
      </c>
      <c r="L310" s="86" t="s">
        <v>36</v>
      </c>
      <c r="M310" s="85">
        <v>1</v>
      </c>
      <c r="N310" s="85" t="s">
        <v>149</v>
      </c>
      <c r="O310" s="104" t="s">
        <v>60</v>
      </c>
      <c r="P310" s="187">
        <f>SUM(J310*M310)</f>
        <v>5000000</v>
      </c>
      <c r="Q310" s="88" t="s">
        <v>61</v>
      </c>
      <c r="R310" s="433"/>
    </row>
    <row r="311" spans="1:19" ht="17.45" customHeight="1">
      <c r="A311" s="424"/>
      <c r="B311" s="76"/>
      <c r="C311" s="473" t="s">
        <v>299</v>
      </c>
      <c r="D311" s="469">
        <v>25000</v>
      </c>
      <c r="E311" s="469">
        <f>P311/1000</f>
        <v>0</v>
      </c>
      <c r="F311" s="468"/>
      <c r="G311" s="376">
        <f>+E311-D311</f>
        <v>-25000</v>
      </c>
      <c r="H311" s="467">
        <f>+G311/D311*100</f>
        <v>-100</v>
      </c>
      <c r="I311" s="475" t="s">
        <v>298</v>
      </c>
      <c r="J311" s="107">
        <v>0</v>
      </c>
      <c r="K311" s="474" t="s">
        <v>15</v>
      </c>
      <c r="L311" s="109" t="s">
        <v>266</v>
      </c>
      <c r="M311" s="108">
        <v>2</v>
      </c>
      <c r="N311" s="108" t="s">
        <v>33</v>
      </c>
      <c r="O311" s="110" t="s">
        <v>27</v>
      </c>
      <c r="P311" s="107">
        <f>J311*M311</f>
        <v>0</v>
      </c>
      <c r="Q311" s="112" t="s">
        <v>61</v>
      </c>
      <c r="R311" s="433"/>
    </row>
    <row r="312" spans="1:19" ht="17.45" customHeight="1">
      <c r="A312" s="424"/>
      <c r="B312" s="76"/>
      <c r="C312" s="473" t="s">
        <v>297</v>
      </c>
      <c r="D312" s="469">
        <v>5000</v>
      </c>
      <c r="E312" s="469">
        <f>P312/1000</f>
        <v>5000</v>
      </c>
      <c r="F312" s="468"/>
      <c r="G312" s="376">
        <f>+E312-D312</f>
        <v>0</v>
      </c>
      <c r="H312" s="467">
        <f>+G312/D312*100</f>
        <v>0</v>
      </c>
      <c r="I312" s="472" t="s">
        <v>199</v>
      </c>
      <c r="J312" s="187">
        <v>5000000</v>
      </c>
      <c r="K312" s="130" t="s">
        <v>61</v>
      </c>
      <c r="L312" s="86" t="s">
        <v>36</v>
      </c>
      <c r="M312" s="85">
        <v>1</v>
      </c>
      <c r="N312" s="85" t="s">
        <v>149</v>
      </c>
      <c r="O312" s="104" t="s">
        <v>60</v>
      </c>
      <c r="P312" s="187">
        <f>SUM(J312*M312)</f>
        <v>5000000</v>
      </c>
      <c r="Q312" s="88" t="s">
        <v>61</v>
      </c>
      <c r="R312" s="433"/>
      <c r="S312" s="501"/>
    </row>
    <row r="313" spans="1:19" ht="17.45" customHeight="1">
      <c r="A313" s="424"/>
      <c r="B313" s="76"/>
      <c r="C313" s="473" t="s">
        <v>296</v>
      </c>
      <c r="D313" s="469">
        <v>6000</v>
      </c>
      <c r="E313" s="469">
        <f>P313/1000</f>
        <v>6000</v>
      </c>
      <c r="F313" s="468"/>
      <c r="G313" s="376">
        <f>+E313-D313</f>
        <v>0</v>
      </c>
      <c r="H313" s="467">
        <f>+G313/D313*100</f>
        <v>0</v>
      </c>
      <c r="I313" s="472" t="s">
        <v>206</v>
      </c>
      <c r="J313" s="187">
        <v>3000000</v>
      </c>
      <c r="K313" s="130" t="s">
        <v>15</v>
      </c>
      <c r="L313" s="86" t="s">
        <v>36</v>
      </c>
      <c r="M313" s="85">
        <v>2</v>
      </c>
      <c r="N313" s="85" t="s">
        <v>33</v>
      </c>
      <c r="O313" s="104" t="s">
        <v>27</v>
      </c>
      <c r="P313" s="187">
        <f>SUM(J313*M313)</f>
        <v>6000000</v>
      </c>
      <c r="Q313" s="88" t="s">
        <v>15</v>
      </c>
      <c r="R313" s="433"/>
      <c r="S313" s="501"/>
    </row>
    <row r="314" spans="1:19" ht="17.45" customHeight="1">
      <c r="A314" s="424"/>
      <c r="B314" s="76"/>
      <c r="C314" s="473" t="s">
        <v>295</v>
      </c>
      <c r="D314" s="469">
        <v>2400</v>
      </c>
      <c r="E314" s="469">
        <f>P314/1000</f>
        <v>2400</v>
      </c>
      <c r="F314" s="468"/>
      <c r="G314" s="376">
        <f>+E314-D314</f>
        <v>0</v>
      </c>
      <c r="H314" s="467">
        <f>+G314/D314*100</f>
        <v>0</v>
      </c>
      <c r="I314" s="472" t="s">
        <v>199</v>
      </c>
      <c r="J314" s="187">
        <v>2400000</v>
      </c>
      <c r="K314" s="130" t="s">
        <v>15</v>
      </c>
      <c r="L314" s="86" t="s">
        <v>36</v>
      </c>
      <c r="M314" s="85">
        <v>1</v>
      </c>
      <c r="N314" s="85" t="s">
        <v>33</v>
      </c>
      <c r="O314" s="104" t="s">
        <v>27</v>
      </c>
      <c r="P314" s="187">
        <f>SUM(J314*M314)</f>
        <v>2400000</v>
      </c>
      <c r="Q314" s="88" t="s">
        <v>15</v>
      </c>
      <c r="R314" s="433"/>
      <c r="S314" s="501"/>
    </row>
    <row r="315" spans="1:19" ht="17.45" customHeight="1">
      <c r="A315" s="424"/>
      <c r="B315" s="76"/>
      <c r="C315" s="473" t="s">
        <v>294</v>
      </c>
      <c r="D315" s="469">
        <v>5000</v>
      </c>
      <c r="E315" s="469">
        <f>P315/1000</f>
        <v>5000</v>
      </c>
      <c r="F315" s="468"/>
      <c r="G315" s="376">
        <f>+E315-D315</f>
        <v>0</v>
      </c>
      <c r="H315" s="467">
        <f>+G315/D315*100</f>
        <v>0</v>
      </c>
      <c r="I315" s="472" t="s">
        <v>199</v>
      </c>
      <c r="J315" s="187">
        <v>5000000</v>
      </c>
      <c r="K315" s="130" t="s">
        <v>15</v>
      </c>
      <c r="L315" s="86" t="s">
        <v>36</v>
      </c>
      <c r="M315" s="85">
        <v>1</v>
      </c>
      <c r="N315" s="85" t="s">
        <v>33</v>
      </c>
      <c r="O315" s="104" t="s">
        <v>27</v>
      </c>
      <c r="P315" s="187">
        <f>SUM(J315*M315)</f>
        <v>5000000</v>
      </c>
      <c r="Q315" s="88" t="s">
        <v>15</v>
      </c>
      <c r="R315" s="433"/>
      <c r="S315" s="501"/>
    </row>
    <row r="316" spans="1:19" ht="17.45" customHeight="1">
      <c r="A316" s="424"/>
      <c r="B316" s="76"/>
      <c r="C316" s="473" t="s">
        <v>293</v>
      </c>
      <c r="D316" s="469">
        <v>2400</v>
      </c>
      <c r="E316" s="469">
        <f>P316/1000</f>
        <v>6430</v>
      </c>
      <c r="F316" s="468"/>
      <c r="G316" s="376">
        <f>+E316-D316</f>
        <v>4030</v>
      </c>
      <c r="H316" s="467">
        <f>+G316/D316*100</f>
        <v>167.91666666666666</v>
      </c>
      <c r="I316" s="475" t="s">
        <v>206</v>
      </c>
      <c r="J316" s="107">
        <v>3215000</v>
      </c>
      <c r="K316" s="474" t="s">
        <v>61</v>
      </c>
      <c r="L316" s="109" t="s">
        <v>36</v>
      </c>
      <c r="M316" s="108">
        <v>2</v>
      </c>
      <c r="N316" s="108" t="s">
        <v>149</v>
      </c>
      <c r="O316" s="110" t="s">
        <v>60</v>
      </c>
      <c r="P316" s="107">
        <f>SUM(J316*M316)</f>
        <v>6430000</v>
      </c>
      <c r="Q316" s="112" t="s">
        <v>61</v>
      </c>
      <c r="R316" s="433" t="s">
        <v>292</v>
      </c>
      <c r="S316" s="501"/>
    </row>
    <row r="317" spans="1:19" ht="17.45" customHeight="1">
      <c r="A317" s="424"/>
      <c r="B317" s="76"/>
      <c r="C317" s="497" t="s">
        <v>291</v>
      </c>
      <c r="D317" s="469">
        <v>78000</v>
      </c>
      <c r="E317" s="469">
        <f>P317/1000</f>
        <v>81999.99999099999</v>
      </c>
      <c r="F317" s="468"/>
      <c r="G317" s="376">
        <f>+E317-D317</f>
        <v>3999.9999909999897</v>
      </c>
      <c r="H317" s="467">
        <f>+G317/D317*100</f>
        <v>5.1282051166666536</v>
      </c>
      <c r="I317" s="504" t="s">
        <v>206</v>
      </c>
      <c r="J317" s="435">
        <v>6307692.307</v>
      </c>
      <c r="K317" s="439" t="s">
        <v>15</v>
      </c>
      <c r="L317" s="438" t="s">
        <v>36</v>
      </c>
      <c r="M317" s="437">
        <v>13</v>
      </c>
      <c r="N317" s="437" t="s">
        <v>33</v>
      </c>
      <c r="O317" s="436" t="s">
        <v>27</v>
      </c>
      <c r="P317" s="435">
        <f>SUM(J317*M317)</f>
        <v>81999999.990999997</v>
      </c>
      <c r="Q317" s="434" t="s">
        <v>15</v>
      </c>
      <c r="R317" s="433" t="s">
        <v>290</v>
      </c>
      <c r="S317" s="501"/>
    </row>
    <row r="318" spans="1:19" ht="17.45" customHeight="1">
      <c r="A318" s="471" t="s">
        <v>201</v>
      </c>
      <c r="B318" s="65" t="s">
        <v>201</v>
      </c>
      <c r="C318" s="498" t="s">
        <v>289</v>
      </c>
      <c r="D318" s="488">
        <v>3300</v>
      </c>
      <c r="E318" s="488">
        <f>P318/1000</f>
        <v>3300</v>
      </c>
      <c r="F318" s="491"/>
      <c r="G318" s="398">
        <f>+E318-D318</f>
        <v>0</v>
      </c>
      <c r="H318" s="486">
        <f>+G318/D318*100</f>
        <v>0</v>
      </c>
      <c r="I318" s="472" t="s">
        <v>199</v>
      </c>
      <c r="J318" s="187">
        <v>3300000</v>
      </c>
      <c r="K318" s="130" t="s">
        <v>61</v>
      </c>
      <c r="L318" s="86" t="s">
        <v>36</v>
      </c>
      <c r="M318" s="85">
        <v>1</v>
      </c>
      <c r="N318" s="85" t="s">
        <v>149</v>
      </c>
      <c r="O318" s="104" t="s">
        <v>60</v>
      </c>
      <c r="P318" s="187">
        <f>SUM(J318*M318)</f>
        <v>3300000</v>
      </c>
      <c r="Q318" s="88" t="s">
        <v>61</v>
      </c>
      <c r="R318" s="433"/>
      <c r="S318" s="501"/>
    </row>
    <row r="319" spans="1:19" ht="17.45" customHeight="1">
      <c r="A319" s="471"/>
      <c r="B319" s="65"/>
      <c r="C319" s="473" t="s">
        <v>288</v>
      </c>
      <c r="D319" s="469">
        <v>5000</v>
      </c>
      <c r="E319" s="469">
        <f>P319/1000</f>
        <v>5000</v>
      </c>
      <c r="F319" s="469" t="e">
        <f>Q319/1000</f>
        <v>#VALUE!</v>
      </c>
      <c r="G319" s="376">
        <f>+E319-D319</f>
        <v>0</v>
      </c>
      <c r="H319" s="467">
        <f>+G319/D319*100</f>
        <v>0</v>
      </c>
      <c r="I319" s="466" t="s">
        <v>199</v>
      </c>
      <c r="J319" s="95">
        <v>5000000</v>
      </c>
      <c r="K319" s="395" t="s">
        <v>61</v>
      </c>
      <c r="L319" s="257" t="s">
        <v>36</v>
      </c>
      <c r="M319" s="256">
        <v>1</v>
      </c>
      <c r="N319" s="256" t="s">
        <v>149</v>
      </c>
      <c r="O319" s="258" t="s">
        <v>60</v>
      </c>
      <c r="P319" s="95">
        <f>SUM(J319*M319)</f>
        <v>5000000</v>
      </c>
      <c r="Q319" s="259" t="s">
        <v>61</v>
      </c>
      <c r="R319" s="433"/>
      <c r="S319" s="501"/>
    </row>
    <row r="320" spans="1:19" ht="17.45" customHeight="1">
      <c r="A320" s="471"/>
      <c r="B320" s="65"/>
      <c r="C320" s="503" t="s">
        <v>287</v>
      </c>
      <c r="D320" s="488">
        <v>3000</v>
      </c>
      <c r="E320" s="488">
        <f>P320/1000</f>
        <v>8000</v>
      </c>
      <c r="F320" s="491"/>
      <c r="G320" s="398">
        <f>+E320-D320</f>
        <v>5000</v>
      </c>
      <c r="H320" s="486">
        <f>+G320/D320*100</f>
        <v>166.66666666666669</v>
      </c>
      <c r="I320" s="475" t="s">
        <v>206</v>
      </c>
      <c r="J320" s="107">
        <v>4000000</v>
      </c>
      <c r="K320" s="474" t="s">
        <v>15</v>
      </c>
      <c r="L320" s="109" t="s">
        <v>36</v>
      </c>
      <c r="M320" s="108">
        <v>2</v>
      </c>
      <c r="N320" s="108" t="s">
        <v>33</v>
      </c>
      <c r="O320" s="110" t="s">
        <v>27</v>
      </c>
      <c r="P320" s="107">
        <f>SUM(J320*M320)</f>
        <v>8000000</v>
      </c>
      <c r="Q320" s="112" t="s">
        <v>15</v>
      </c>
      <c r="R320" s="433" t="s">
        <v>286</v>
      </c>
    </row>
    <row r="321" spans="1:19" ht="17.45" customHeight="1">
      <c r="A321" s="424"/>
      <c r="B321" s="76"/>
      <c r="C321" s="470" t="s">
        <v>285</v>
      </c>
      <c r="D321" s="469">
        <v>3000</v>
      </c>
      <c r="E321" s="469">
        <f>P321/1000</f>
        <v>3000</v>
      </c>
      <c r="F321" s="468"/>
      <c r="G321" s="376">
        <f>+E321-D321</f>
        <v>0</v>
      </c>
      <c r="H321" s="467">
        <f>+G321/D321*100</f>
        <v>0</v>
      </c>
      <c r="I321" s="472" t="s">
        <v>199</v>
      </c>
      <c r="J321" s="187">
        <v>3000000</v>
      </c>
      <c r="K321" s="130" t="s">
        <v>15</v>
      </c>
      <c r="L321" s="86" t="s">
        <v>36</v>
      </c>
      <c r="M321" s="85">
        <v>1</v>
      </c>
      <c r="N321" s="85" t="s">
        <v>33</v>
      </c>
      <c r="O321" s="104" t="s">
        <v>27</v>
      </c>
      <c r="P321" s="187">
        <f>SUM(J321*M321)</f>
        <v>3000000</v>
      </c>
      <c r="Q321" s="88" t="s">
        <v>15</v>
      </c>
      <c r="R321" s="433"/>
    </row>
    <row r="322" spans="1:19" ht="17.45" customHeight="1">
      <c r="A322" s="471"/>
      <c r="B322" s="65"/>
      <c r="C322" s="502" t="s">
        <v>284</v>
      </c>
      <c r="D322" s="488">
        <v>3600</v>
      </c>
      <c r="E322" s="488">
        <f>P322/1000</f>
        <v>8000</v>
      </c>
      <c r="F322" s="491"/>
      <c r="G322" s="398">
        <f>+E322-D322</f>
        <v>4400</v>
      </c>
      <c r="H322" s="486">
        <f>+G322/D322*100</f>
        <v>122.22222222222223</v>
      </c>
      <c r="I322" s="475" t="s">
        <v>206</v>
      </c>
      <c r="J322" s="107">
        <v>4000000</v>
      </c>
      <c r="K322" s="474" t="s">
        <v>61</v>
      </c>
      <c r="L322" s="109" t="s">
        <v>36</v>
      </c>
      <c r="M322" s="108">
        <v>2</v>
      </c>
      <c r="N322" s="108" t="s">
        <v>149</v>
      </c>
      <c r="O322" s="110" t="s">
        <v>60</v>
      </c>
      <c r="P322" s="107">
        <f>SUM(J322*M322)</f>
        <v>8000000</v>
      </c>
      <c r="Q322" s="112" t="s">
        <v>61</v>
      </c>
      <c r="R322" s="433" t="s">
        <v>283</v>
      </c>
    </row>
    <row r="323" spans="1:19" ht="17.45" customHeight="1">
      <c r="A323" s="424"/>
      <c r="B323" s="76"/>
      <c r="C323" s="473" t="s">
        <v>282</v>
      </c>
      <c r="D323" s="469">
        <v>4800</v>
      </c>
      <c r="E323" s="469">
        <f>P323/1000</f>
        <v>4800</v>
      </c>
      <c r="F323" s="468"/>
      <c r="G323" s="376">
        <f>+E323-D323</f>
        <v>0</v>
      </c>
      <c r="H323" s="467">
        <f>+G323/D323*100</f>
        <v>0</v>
      </c>
      <c r="I323" s="472" t="s">
        <v>199</v>
      </c>
      <c r="J323" s="187">
        <v>4800000</v>
      </c>
      <c r="K323" s="130" t="s">
        <v>61</v>
      </c>
      <c r="L323" s="86" t="s">
        <v>36</v>
      </c>
      <c r="M323" s="85">
        <v>1</v>
      </c>
      <c r="N323" s="85" t="s">
        <v>149</v>
      </c>
      <c r="O323" s="104" t="s">
        <v>60</v>
      </c>
      <c r="P323" s="187">
        <f>SUM(J323*M323)</f>
        <v>4800000</v>
      </c>
      <c r="Q323" s="88" t="s">
        <v>61</v>
      </c>
      <c r="R323" s="433"/>
      <c r="S323" s="501"/>
    </row>
    <row r="324" spans="1:19" ht="17.45" customHeight="1">
      <c r="A324" s="500"/>
      <c r="B324" s="499"/>
      <c r="C324" s="477" t="s">
        <v>281</v>
      </c>
      <c r="D324" s="469">
        <v>4800</v>
      </c>
      <c r="E324" s="469">
        <f>P324/1000</f>
        <v>4800</v>
      </c>
      <c r="F324" s="468"/>
      <c r="G324" s="376">
        <f>+E324-D324</f>
        <v>0</v>
      </c>
      <c r="H324" s="467">
        <f>+G324/D324*100</f>
        <v>0</v>
      </c>
      <c r="I324" s="472" t="s">
        <v>199</v>
      </c>
      <c r="J324" s="187">
        <v>4800000</v>
      </c>
      <c r="K324" s="130" t="s">
        <v>15</v>
      </c>
      <c r="L324" s="86" t="s">
        <v>36</v>
      </c>
      <c r="M324" s="85">
        <v>1</v>
      </c>
      <c r="N324" s="85" t="s">
        <v>33</v>
      </c>
      <c r="O324" s="104" t="s">
        <v>27</v>
      </c>
      <c r="P324" s="187">
        <f>SUM(J324*M324)</f>
        <v>4800000</v>
      </c>
      <c r="Q324" s="88" t="s">
        <v>15</v>
      </c>
      <c r="R324" s="433"/>
      <c r="S324" s="459"/>
    </row>
    <row r="325" spans="1:19" ht="17.45" customHeight="1">
      <c r="A325" s="424"/>
      <c r="B325" s="76"/>
      <c r="C325" s="470" t="s">
        <v>280</v>
      </c>
      <c r="D325" s="469">
        <v>3000</v>
      </c>
      <c r="E325" s="469">
        <f>P325/1000</f>
        <v>3000</v>
      </c>
      <c r="F325" s="468"/>
      <c r="G325" s="376">
        <f>+E325-D325</f>
        <v>0</v>
      </c>
      <c r="H325" s="467">
        <f>+G325/D325*100</f>
        <v>0</v>
      </c>
      <c r="I325" s="472" t="s">
        <v>199</v>
      </c>
      <c r="J325" s="187">
        <v>3000000</v>
      </c>
      <c r="K325" s="130" t="s">
        <v>15</v>
      </c>
      <c r="L325" s="86" t="s">
        <v>36</v>
      </c>
      <c r="M325" s="85">
        <v>1</v>
      </c>
      <c r="N325" s="85" t="s">
        <v>33</v>
      </c>
      <c r="O325" s="104" t="s">
        <v>27</v>
      </c>
      <c r="P325" s="187">
        <f>SUM(J325*M325)</f>
        <v>3000000</v>
      </c>
      <c r="Q325" s="88" t="s">
        <v>15</v>
      </c>
      <c r="R325" s="433"/>
    </row>
    <row r="326" spans="1:19" ht="17.45" customHeight="1">
      <c r="A326" s="424"/>
      <c r="B326" s="76"/>
      <c r="C326" s="477" t="s">
        <v>279</v>
      </c>
      <c r="D326" s="469">
        <v>3600</v>
      </c>
      <c r="E326" s="469">
        <f>P326/1000</f>
        <v>3600</v>
      </c>
      <c r="F326" s="468"/>
      <c r="G326" s="376">
        <f>+E326-D326</f>
        <v>0</v>
      </c>
      <c r="H326" s="467">
        <f>+G326/D326*100</f>
        <v>0</v>
      </c>
      <c r="I326" s="472" t="s">
        <v>199</v>
      </c>
      <c r="J326" s="187">
        <v>3600000</v>
      </c>
      <c r="K326" s="130" t="s">
        <v>15</v>
      </c>
      <c r="L326" s="86" t="s">
        <v>36</v>
      </c>
      <c r="M326" s="85">
        <v>1</v>
      </c>
      <c r="N326" s="85" t="s">
        <v>33</v>
      </c>
      <c r="O326" s="104" t="s">
        <v>27</v>
      </c>
      <c r="P326" s="187">
        <f>SUM(J326*M326)</f>
        <v>3600000</v>
      </c>
      <c r="Q326" s="88" t="s">
        <v>15</v>
      </c>
      <c r="R326" s="433"/>
    </row>
    <row r="327" spans="1:19" ht="17.45" customHeight="1">
      <c r="A327" s="424"/>
      <c r="B327" s="76"/>
      <c r="C327" s="477" t="s">
        <v>278</v>
      </c>
      <c r="D327" s="469">
        <v>3000</v>
      </c>
      <c r="E327" s="469">
        <f>P327/1000</f>
        <v>3000</v>
      </c>
      <c r="F327" s="468"/>
      <c r="G327" s="376">
        <f>+E327-D327</f>
        <v>0</v>
      </c>
      <c r="H327" s="467">
        <f>+G327/D327*100</f>
        <v>0</v>
      </c>
      <c r="I327" s="472" t="s">
        <v>199</v>
      </c>
      <c r="J327" s="187">
        <v>3000000</v>
      </c>
      <c r="K327" s="130" t="s">
        <v>15</v>
      </c>
      <c r="L327" s="86" t="s">
        <v>36</v>
      </c>
      <c r="M327" s="85">
        <v>1</v>
      </c>
      <c r="N327" s="85" t="s">
        <v>33</v>
      </c>
      <c r="O327" s="104" t="s">
        <v>27</v>
      </c>
      <c r="P327" s="187">
        <f>SUM(J327*M327)</f>
        <v>3000000</v>
      </c>
      <c r="Q327" s="88" t="s">
        <v>15</v>
      </c>
      <c r="R327" s="433"/>
      <c r="S327" s="459"/>
    </row>
    <row r="328" spans="1:19" ht="17.45" customHeight="1">
      <c r="A328" s="424"/>
      <c r="B328" s="76"/>
      <c r="C328" s="470" t="s">
        <v>277</v>
      </c>
      <c r="D328" s="469">
        <v>5000</v>
      </c>
      <c r="E328" s="469">
        <f>P328/1000</f>
        <v>5000</v>
      </c>
      <c r="F328" s="468"/>
      <c r="G328" s="376">
        <f>+E328-D328</f>
        <v>0</v>
      </c>
      <c r="H328" s="467">
        <f>+G328/D328*100</f>
        <v>0</v>
      </c>
      <c r="I328" s="472" t="s">
        <v>199</v>
      </c>
      <c r="J328" s="187">
        <v>5000000</v>
      </c>
      <c r="K328" s="130" t="s">
        <v>15</v>
      </c>
      <c r="L328" s="86" t="s">
        <v>36</v>
      </c>
      <c r="M328" s="85">
        <v>1</v>
      </c>
      <c r="N328" s="85" t="s">
        <v>33</v>
      </c>
      <c r="O328" s="104" t="s">
        <v>27</v>
      </c>
      <c r="P328" s="187">
        <f>SUM(J328*M328)</f>
        <v>5000000</v>
      </c>
      <c r="Q328" s="88" t="s">
        <v>15</v>
      </c>
      <c r="R328" s="433"/>
      <c r="S328" s="459"/>
    </row>
    <row r="329" spans="1:19" ht="17.45" customHeight="1">
      <c r="A329" s="471"/>
      <c r="B329" s="65"/>
      <c r="C329" s="498" t="s">
        <v>276</v>
      </c>
      <c r="D329" s="488">
        <v>2700</v>
      </c>
      <c r="E329" s="488">
        <f>P329/1000</f>
        <v>2700</v>
      </c>
      <c r="F329" s="491"/>
      <c r="G329" s="398">
        <f>+E329-D329</f>
        <v>0</v>
      </c>
      <c r="H329" s="486">
        <f>+G329/D329*100</f>
        <v>0</v>
      </c>
      <c r="I329" s="472" t="s">
        <v>199</v>
      </c>
      <c r="J329" s="187">
        <v>2700000</v>
      </c>
      <c r="K329" s="130" t="s">
        <v>15</v>
      </c>
      <c r="L329" s="86" t="s">
        <v>36</v>
      </c>
      <c r="M329" s="85">
        <v>1</v>
      </c>
      <c r="N329" s="85" t="s">
        <v>33</v>
      </c>
      <c r="O329" s="104" t="s">
        <v>27</v>
      </c>
      <c r="P329" s="187">
        <f>SUM(J329*M329)</f>
        <v>2700000</v>
      </c>
      <c r="Q329" s="88" t="s">
        <v>15</v>
      </c>
      <c r="R329" s="433"/>
    </row>
    <row r="330" spans="1:19" ht="17.45" customHeight="1">
      <c r="A330" s="424"/>
      <c r="B330" s="76"/>
      <c r="C330" s="473" t="s">
        <v>275</v>
      </c>
      <c r="D330" s="469">
        <v>2700</v>
      </c>
      <c r="E330" s="469">
        <f>P330/1000</f>
        <v>2700</v>
      </c>
      <c r="F330" s="468"/>
      <c r="G330" s="376">
        <f>+E330-D330</f>
        <v>0</v>
      </c>
      <c r="H330" s="467">
        <f>+G330/D330*100</f>
        <v>0</v>
      </c>
      <c r="I330" s="472" t="s">
        <v>199</v>
      </c>
      <c r="J330" s="187">
        <v>2700000</v>
      </c>
      <c r="K330" s="130" t="s">
        <v>15</v>
      </c>
      <c r="L330" s="86" t="s">
        <v>36</v>
      </c>
      <c r="M330" s="85">
        <v>1</v>
      </c>
      <c r="N330" s="85" t="s">
        <v>33</v>
      </c>
      <c r="O330" s="104" t="s">
        <v>27</v>
      </c>
      <c r="P330" s="187">
        <f>SUM(J330*M330)</f>
        <v>2700000</v>
      </c>
      <c r="Q330" s="88" t="s">
        <v>15</v>
      </c>
      <c r="R330" s="433"/>
    </row>
    <row r="331" spans="1:19" ht="17.45" customHeight="1">
      <c r="A331" s="500"/>
      <c r="B331" s="499"/>
      <c r="C331" s="473" t="s">
        <v>274</v>
      </c>
      <c r="D331" s="469">
        <v>3000</v>
      </c>
      <c r="E331" s="469">
        <v>3000</v>
      </c>
      <c r="F331" s="468"/>
      <c r="G331" s="376">
        <f>+E331-D331</f>
        <v>0</v>
      </c>
      <c r="H331" s="467">
        <v>0</v>
      </c>
      <c r="I331" s="472" t="s">
        <v>199</v>
      </c>
      <c r="J331" s="187">
        <v>3000000</v>
      </c>
      <c r="K331" s="130" t="s">
        <v>15</v>
      </c>
      <c r="L331" s="86" t="s">
        <v>36</v>
      </c>
      <c r="M331" s="85">
        <v>1</v>
      </c>
      <c r="N331" s="85" t="s">
        <v>33</v>
      </c>
      <c r="O331" s="104" t="s">
        <v>27</v>
      </c>
      <c r="P331" s="187">
        <f>SUM(J331*M331)</f>
        <v>3000000</v>
      </c>
      <c r="Q331" s="88" t="s">
        <v>15</v>
      </c>
      <c r="R331" s="433"/>
    </row>
    <row r="332" spans="1:19" ht="17.45" customHeight="1">
      <c r="A332" s="471"/>
      <c r="B332" s="65"/>
      <c r="C332" s="473" t="s">
        <v>273</v>
      </c>
      <c r="D332" s="469">
        <v>2400</v>
      </c>
      <c r="E332" s="469">
        <f>P332/1000</f>
        <v>2400</v>
      </c>
      <c r="F332" s="468"/>
      <c r="G332" s="376">
        <f>+E332-D332</f>
        <v>0</v>
      </c>
      <c r="H332" s="467">
        <f>+G332/D332*100</f>
        <v>0</v>
      </c>
      <c r="I332" s="472" t="s">
        <v>199</v>
      </c>
      <c r="J332" s="187">
        <v>2400000</v>
      </c>
      <c r="K332" s="130" t="s">
        <v>61</v>
      </c>
      <c r="L332" s="86" t="s">
        <v>36</v>
      </c>
      <c r="M332" s="85">
        <v>1</v>
      </c>
      <c r="N332" s="85" t="s">
        <v>149</v>
      </c>
      <c r="O332" s="104" t="s">
        <v>60</v>
      </c>
      <c r="P332" s="187">
        <f>SUM(J332*M332)</f>
        <v>2400000</v>
      </c>
      <c r="Q332" s="88" t="s">
        <v>61</v>
      </c>
      <c r="R332" s="433"/>
    </row>
    <row r="333" spans="1:19" ht="17.45" customHeight="1">
      <c r="A333" s="471"/>
      <c r="B333" s="65"/>
      <c r="C333" s="480" t="s">
        <v>272</v>
      </c>
      <c r="D333" s="478">
        <v>900</v>
      </c>
      <c r="E333" s="469">
        <f>P333/1000</f>
        <v>900</v>
      </c>
      <c r="F333" s="476"/>
      <c r="G333" s="376">
        <f>+E333-D333</f>
        <v>0</v>
      </c>
      <c r="H333" s="467">
        <f>+G333/D333*100</f>
        <v>0</v>
      </c>
      <c r="I333" s="472" t="s">
        <v>199</v>
      </c>
      <c r="J333" s="187">
        <v>900000</v>
      </c>
      <c r="K333" s="130" t="s">
        <v>61</v>
      </c>
      <c r="L333" s="86" t="s">
        <v>36</v>
      </c>
      <c r="M333" s="85">
        <v>1</v>
      </c>
      <c r="N333" s="85" t="s">
        <v>149</v>
      </c>
      <c r="O333" s="104" t="s">
        <v>60</v>
      </c>
      <c r="P333" s="187">
        <f>SUM(J333*M333)</f>
        <v>900000</v>
      </c>
      <c r="Q333" s="88" t="s">
        <v>61</v>
      </c>
      <c r="R333" s="433"/>
    </row>
    <row r="334" spans="1:19" ht="17.45" customHeight="1">
      <c r="A334" s="424"/>
      <c r="B334" s="76"/>
      <c r="C334" s="481" t="s">
        <v>271</v>
      </c>
      <c r="D334" s="478">
        <v>5600</v>
      </c>
      <c r="E334" s="469">
        <f>P334/1000</f>
        <v>8599.9999800000005</v>
      </c>
      <c r="F334" s="476"/>
      <c r="G334" s="376">
        <f>+E334-D334</f>
        <v>2999.9999800000005</v>
      </c>
      <c r="H334" s="467">
        <f>+G334/D334*100</f>
        <v>53.571428214285724</v>
      </c>
      <c r="I334" s="475" t="s">
        <v>206</v>
      </c>
      <c r="J334" s="107">
        <v>2866666.66</v>
      </c>
      <c r="K334" s="474" t="s">
        <v>15</v>
      </c>
      <c r="L334" s="109" t="s">
        <v>36</v>
      </c>
      <c r="M334" s="108">
        <v>3</v>
      </c>
      <c r="N334" s="108" t="s">
        <v>33</v>
      </c>
      <c r="O334" s="110" t="s">
        <v>27</v>
      </c>
      <c r="P334" s="107">
        <f>SUM(J334*M334)</f>
        <v>8599999.9800000004</v>
      </c>
      <c r="Q334" s="112" t="s">
        <v>15</v>
      </c>
      <c r="R334" s="433" t="s">
        <v>270</v>
      </c>
      <c r="S334" s="459"/>
    </row>
    <row r="335" spans="1:19" ht="17.45" customHeight="1">
      <c r="A335" s="424"/>
      <c r="B335" s="76"/>
      <c r="C335" s="470" t="s">
        <v>269</v>
      </c>
      <c r="D335" s="469">
        <v>6200</v>
      </c>
      <c r="E335" s="469">
        <f>P335/1000</f>
        <v>10000</v>
      </c>
      <c r="F335" s="476"/>
      <c r="G335" s="376">
        <f>+E335-D335</f>
        <v>3800</v>
      </c>
      <c r="H335" s="467">
        <f>+G335/D335*100</f>
        <v>61.29032258064516</v>
      </c>
      <c r="I335" s="475" t="s">
        <v>206</v>
      </c>
      <c r="J335" s="107">
        <v>2500000</v>
      </c>
      <c r="K335" s="474" t="s">
        <v>15</v>
      </c>
      <c r="L335" s="109" t="s">
        <v>36</v>
      </c>
      <c r="M335" s="108">
        <v>4</v>
      </c>
      <c r="N335" s="108" t="s">
        <v>33</v>
      </c>
      <c r="O335" s="110" t="s">
        <v>27</v>
      </c>
      <c r="P335" s="107">
        <f>SUM(J335*M335)</f>
        <v>10000000</v>
      </c>
      <c r="Q335" s="112" t="s">
        <v>15</v>
      </c>
      <c r="R335" s="433" t="s">
        <v>268</v>
      </c>
      <c r="S335" s="459"/>
    </row>
    <row r="336" spans="1:19" ht="17.45" customHeight="1">
      <c r="A336" s="424"/>
      <c r="B336" s="76"/>
      <c r="C336" s="498" t="s">
        <v>267</v>
      </c>
      <c r="D336" s="469">
        <v>98449.04</v>
      </c>
      <c r="E336" s="488">
        <f>P336/1000</f>
        <v>93954.31</v>
      </c>
      <c r="F336" s="491"/>
      <c r="G336" s="398">
        <f>+E336-D336</f>
        <v>-4494.7299999999959</v>
      </c>
      <c r="H336" s="486">
        <f>+G336/D336*100</f>
        <v>-4.5655396944449596</v>
      </c>
      <c r="I336" s="485" t="s">
        <v>246</v>
      </c>
      <c r="J336" s="107">
        <v>18790862</v>
      </c>
      <c r="K336" s="474" t="s">
        <v>15</v>
      </c>
      <c r="L336" s="109" t="s">
        <v>266</v>
      </c>
      <c r="M336" s="108">
        <v>5</v>
      </c>
      <c r="N336" s="108" t="s">
        <v>33</v>
      </c>
      <c r="O336" s="110" t="s">
        <v>27</v>
      </c>
      <c r="P336" s="107">
        <f>J336*M336</f>
        <v>93954310</v>
      </c>
      <c r="Q336" s="112" t="s">
        <v>61</v>
      </c>
      <c r="R336" s="484" t="s">
        <v>265</v>
      </c>
    </row>
    <row r="337" spans="1:19" ht="17.45" customHeight="1">
      <c r="A337" s="424"/>
      <c r="B337" s="76"/>
      <c r="C337" s="473" t="s">
        <v>264</v>
      </c>
      <c r="D337" s="469">
        <v>2100</v>
      </c>
      <c r="E337" s="469">
        <f>P337/1000</f>
        <v>2100</v>
      </c>
      <c r="F337" s="468"/>
      <c r="G337" s="376">
        <f>+E337-D337</f>
        <v>0</v>
      </c>
      <c r="H337" s="486">
        <f>+G337/D337*100</f>
        <v>0</v>
      </c>
      <c r="I337" s="472" t="s">
        <v>199</v>
      </c>
      <c r="J337" s="187">
        <v>2100000</v>
      </c>
      <c r="K337" s="130" t="s">
        <v>15</v>
      </c>
      <c r="L337" s="86" t="s">
        <v>36</v>
      </c>
      <c r="M337" s="85">
        <v>1</v>
      </c>
      <c r="N337" s="85" t="s">
        <v>33</v>
      </c>
      <c r="O337" s="104" t="s">
        <v>27</v>
      </c>
      <c r="P337" s="187">
        <f>SUM(J337*M337)</f>
        <v>2100000</v>
      </c>
      <c r="Q337" s="88" t="s">
        <v>15</v>
      </c>
      <c r="R337" s="484"/>
      <c r="S337" s="459"/>
    </row>
    <row r="338" spans="1:19" ht="17.45" customHeight="1">
      <c r="A338" s="424"/>
      <c r="B338" s="76"/>
      <c r="C338" s="470" t="s">
        <v>263</v>
      </c>
      <c r="D338" s="469">
        <v>3400</v>
      </c>
      <c r="E338" s="469">
        <f>P338/1000</f>
        <v>3400</v>
      </c>
      <c r="F338" s="468"/>
      <c r="G338" s="376">
        <f>+E338-D338</f>
        <v>0</v>
      </c>
      <c r="H338" s="486">
        <f>+G338/D338*100</f>
        <v>0</v>
      </c>
      <c r="I338" s="472" t="s">
        <v>199</v>
      </c>
      <c r="J338" s="187">
        <v>850000</v>
      </c>
      <c r="K338" s="130" t="s">
        <v>15</v>
      </c>
      <c r="L338" s="86" t="s">
        <v>36</v>
      </c>
      <c r="M338" s="85">
        <v>4</v>
      </c>
      <c r="N338" s="85" t="s">
        <v>33</v>
      </c>
      <c r="O338" s="104" t="s">
        <v>27</v>
      </c>
      <c r="P338" s="187">
        <f>SUM(J338*M338)</f>
        <v>3400000</v>
      </c>
      <c r="Q338" s="88" t="s">
        <v>15</v>
      </c>
      <c r="R338" s="484"/>
      <c r="S338" s="459"/>
    </row>
    <row r="339" spans="1:19" ht="17.45" customHeight="1">
      <c r="A339" s="424"/>
      <c r="B339" s="76"/>
      <c r="C339" s="497" t="s">
        <v>262</v>
      </c>
      <c r="D339" s="469">
        <v>17625.93</v>
      </c>
      <c r="E339" s="469">
        <f>P339/1000</f>
        <v>26569.32</v>
      </c>
      <c r="F339" s="468"/>
      <c r="G339" s="376">
        <f>+E339-D339</f>
        <v>8943.39</v>
      </c>
      <c r="H339" s="486">
        <f>+G339/D339*100</f>
        <v>50.739960955251718</v>
      </c>
      <c r="I339" s="485" t="s">
        <v>233</v>
      </c>
      <c r="J339" s="111">
        <v>8856440</v>
      </c>
      <c r="K339" s="474" t="s">
        <v>61</v>
      </c>
      <c r="L339" s="109" t="s">
        <v>36</v>
      </c>
      <c r="M339" s="108">
        <v>3</v>
      </c>
      <c r="N339" s="108" t="s">
        <v>149</v>
      </c>
      <c r="O339" s="110" t="s">
        <v>60</v>
      </c>
      <c r="P339" s="107">
        <f>SUM(J339*M339)</f>
        <v>26569320</v>
      </c>
      <c r="Q339" s="112" t="s">
        <v>61</v>
      </c>
      <c r="R339" s="484" t="s">
        <v>261</v>
      </c>
      <c r="S339" s="459"/>
    </row>
    <row r="340" spans="1:19" ht="17.45" customHeight="1">
      <c r="A340" s="424"/>
      <c r="B340" s="76"/>
      <c r="C340" s="497" t="s">
        <v>260</v>
      </c>
      <c r="D340" s="469">
        <v>300</v>
      </c>
      <c r="E340" s="469">
        <f>P340/1000</f>
        <v>300</v>
      </c>
      <c r="F340" s="468"/>
      <c r="G340" s="376">
        <f>+E340-D340</f>
        <v>0</v>
      </c>
      <c r="H340" s="486">
        <f>+G340/D340*100</f>
        <v>0</v>
      </c>
      <c r="I340" s="472" t="s">
        <v>254</v>
      </c>
      <c r="J340" s="87">
        <v>300000</v>
      </c>
      <c r="K340" s="130" t="s">
        <v>61</v>
      </c>
      <c r="L340" s="86" t="s">
        <v>36</v>
      </c>
      <c r="M340" s="85">
        <v>1</v>
      </c>
      <c r="N340" s="85" t="s">
        <v>149</v>
      </c>
      <c r="O340" s="104" t="s">
        <v>60</v>
      </c>
      <c r="P340" s="187">
        <f>SUM(J340*M340)</f>
        <v>300000</v>
      </c>
      <c r="Q340" s="88" t="s">
        <v>61</v>
      </c>
      <c r="R340" s="433"/>
      <c r="S340" s="459"/>
    </row>
    <row r="341" spans="1:19" ht="17.45" customHeight="1">
      <c r="A341" s="424"/>
      <c r="B341" s="76"/>
      <c r="C341" s="477" t="s">
        <v>259</v>
      </c>
      <c r="D341" s="469">
        <v>300</v>
      </c>
      <c r="E341" s="469">
        <f>P341/1000</f>
        <v>300</v>
      </c>
      <c r="F341" s="468"/>
      <c r="G341" s="376">
        <f>+E341-D341</f>
        <v>0</v>
      </c>
      <c r="H341" s="467">
        <f>G341/D341*100</f>
        <v>0</v>
      </c>
      <c r="I341" s="472" t="s">
        <v>254</v>
      </c>
      <c r="J341" s="87">
        <v>300000</v>
      </c>
      <c r="K341" s="130" t="s">
        <v>61</v>
      </c>
      <c r="L341" s="86" t="s">
        <v>36</v>
      </c>
      <c r="M341" s="85">
        <v>1</v>
      </c>
      <c r="N341" s="85" t="s">
        <v>149</v>
      </c>
      <c r="O341" s="104" t="s">
        <v>60</v>
      </c>
      <c r="P341" s="187">
        <f>SUM(J341*M341)</f>
        <v>300000</v>
      </c>
      <c r="Q341" s="88" t="s">
        <v>61</v>
      </c>
      <c r="R341" s="433"/>
      <c r="S341" s="459"/>
    </row>
    <row r="342" spans="1:19" ht="17.45" customHeight="1">
      <c r="A342" s="424"/>
      <c r="B342" s="76"/>
      <c r="C342" s="477" t="s">
        <v>258</v>
      </c>
      <c r="D342" s="469">
        <v>300</v>
      </c>
      <c r="E342" s="469">
        <f>P342/1000</f>
        <v>300</v>
      </c>
      <c r="F342" s="468"/>
      <c r="G342" s="376">
        <f>+E342-D342</f>
        <v>0</v>
      </c>
      <c r="H342" s="467">
        <f>G342/D342*100</f>
        <v>0</v>
      </c>
      <c r="I342" s="472" t="s">
        <v>199</v>
      </c>
      <c r="J342" s="87">
        <v>300000</v>
      </c>
      <c r="K342" s="130" t="s">
        <v>61</v>
      </c>
      <c r="L342" s="86" t="s">
        <v>36</v>
      </c>
      <c r="M342" s="85">
        <v>1</v>
      </c>
      <c r="N342" s="85" t="s">
        <v>149</v>
      </c>
      <c r="O342" s="104" t="s">
        <v>60</v>
      </c>
      <c r="P342" s="187">
        <f>SUM(J342*M342)</f>
        <v>300000</v>
      </c>
      <c r="Q342" s="88" t="s">
        <v>61</v>
      </c>
      <c r="R342" s="433"/>
      <c r="S342" s="459"/>
    </row>
    <row r="343" spans="1:19" ht="17.45" customHeight="1">
      <c r="A343" s="424"/>
      <c r="B343" s="76"/>
      <c r="C343" s="477" t="s">
        <v>257</v>
      </c>
      <c r="D343" s="469">
        <v>300</v>
      </c>
      <c r="E343" s="469">
        <f>P343/1000</f>
        <v>300</v>
      </c>
      <c r="F343" s="468"/>
      <c r="G343" s="376">
        <f>+E343-D343</f>
        <v>0</v>
      </c>
      <c r="H343" s="467">
        <f>G343/D343*100</f>
        <v>0</v>
      </c>
      <c r="I343" s="472" t="s">
        <v>254</v>
      </c>
      <c r="J343" s="87">
        <v>300000</v>
      </c>
      <c r="K343" s="130" t="s">
        <v>61</v>
      </c>
      <c r="L343" s="86" t="s">
        <v>36</v>
      </c>
      <c r="M343" s="85">
        <v>1</v>
      </c>
      <c r="N343" s="85" t="s">
        <v>149</v>
      </c>
      <c r="O343" s="104" t="s">
        <v>60</v>
      </c>
      <c r="P343" s="187">
        <f>SUM(J343*M343)</f>
        <v>300000</v>
      </c>
      <c r="Q343" s="88" t="s">
        <v>61</v>
      </c>
      <c r="R343" s="433"/>
      <c r="S343" s="459"/>
    </row>
    <row r="344" spans="1:19" ht="17.45" customHeight="1">
      <c r="A344" s="424"/>
      <c r="B344" s="76"/>
      <c r="C344" s="477" t="s">
        <v>256</v>
      </c>
      <c r="D344" s="469">
        <v>5000</v>
      </c>
      <c r="E344" s="469">
        <f>P344/1000</f>
        <v>5000</v>
      </c>
      <c r="F344" s="468"/>
      <c r="G344" s="376">
        <f>+E344-D344</f>
        <v>0</v>
      </c>
      <c r="H344" s="467">
        <f>G344/D344*100</f>
        <v>0</v>
      </c>
      <c r="I344" s="472" t="s">
        <v>254</v>
      </c>
      <c r="J344" s="87">
        <v>5000000</v>
      </c>
      <c r="K344" s="130" t="s">
        <v>61</v>
      </c>
      <c r="L344" s="86" t="s">
        <v>36</v>
      </c>
      <c r="M344" s="85">
        <v>1</v>
      </c>
      <c r="N344" s="85" t="s">
        <v>149</v>
      </c>
      <c r="O344" s="104" t="s">
        <v>60</v>
      </c>
      <c r="P344" s="187">
        <f>SUM(J344*M344)</f>
        <v>5000000</v>
      </c>
      <c r="Q344" s="88" t="s">
        <v>61</v>
      </c>
      <c r="R344" s="433"/>
      <c r="S344" s="459"/>
    </row>
    <row r="345" spans="1:19" ht="17.45" customHeight="1">
      <c r="A345" s="424"/>
      <c r="B345" s="76"/>
      <c r="C345" s="473" t="s">
        <v>255</v>
      </c>
      <c r="D345" s="469">
        <v>300</v>
      </c>
      <c r="E345" s="469">
        <f>P345/1000</f>
        <v>300</v>
      </c>
      <c r="F345" s="468"/>
      <c r="G345" s="376">
        <f>+E345-D345</f>
        <v>0</v>
      </c>
      <c r="H345" s="467">
        <f>G345/D345*100</f>
        <v>0</v>
      </c>
      <c r="I345" s="472" t="s">
        <v>254</v>
      </c>
      <c r="J345" s="87">
        <v>300000</v>
      </c>
      <c r="K345" s="130" t="s">
        <v>61</v>
      </c>
      <c r="L345" s="86" t="s">
        <v>36</v>
      </c>
      <c r="M345" s="85">
        <v>1</v>
      </c>
      <c r="N345" s="85" t="s">
        <v>149</v>
      </c>
      <c r="O345" s="104" t="s">
        <v>60</v>
      </c>
      <c r="P345" s="187">
        <f>SUM(J345*M345)</f>
        <v>300000</v>
      </c>
      <c r="Q345" s="88" t="s">
        <v>61</v>
      </c>
      <c r="R345" s="433"/>
      <c r="S345" s="459"/>
    </row>
    <row r="346" spans="1:19" ht="17.45" customHeight="1">
      <c r="A346" s="424"/>
      <c r="B346" s="76"/>
      <c r="C346" s="473" t="s">
        <v>253</v>
      </c>
      <c r="D346" s="469">
        <v>300</v>
      </c>
      <c r="E346" s="469">
        <f>P346/1000</f>
        <v>300</v>
      </c>
      <c r="F346" s="468"/>
      <c r="G346" s="376">
        <f>+E346-D346</f>
        <v>0</v>
      </c>
      <c r="H346" s="467">
        <f>G346/D346*100</f>
        <v>0</v>
      </c>
      <c r="I346" s="472" t="s">
        <v>199</v>
      </c>
      <c r="J346" s="187">
        <v>300000</v>
      </c>
      <c r="K346" s="130" t="s">
        <v>15</v>
      </c>
      <c r="L346" s="86" t="s">
        <v>36</v>
      </c>
      <c r="M346" s="85">
        <v>1</v>
      </c>
      <c r="N346" s="85" t="s">
        <v>33</v>
      </c>
      <c r="O346" s="104" t="s">
        <v>27</v>
      </c>
      <c r="P346" s="187">
        <f>SUM(J346*M346)</f>
        <v>300000</v>
      </c>
      <c r="Q346" s="88" t="s">
        <v>15</v>
      </c>
      <c r="R346" s="433"/>
      <c r="S346" s="459"/>
    </row>
    <row r="347" spans="1:19" ht="17.45" customHeight="1">
      <c r="A347" s="424"/>
      <c r="B347" s="76"/>
      <c r="C347" s="473" t="s">
        <v>252</v>
      </c>
      <c r="D347" s="469">
        <v>300</v>
      </c>
      <c r="E347" s="469">
        <f>P347/1000</f>
        <v>300</v>
      </c>
      <c r="F347" s="468"/>
      <c r="G347" s="376">
        <f>+E347-D347</f>
        <v>0</v>
      </c>
      <c r="H347" s="467">
        <f>+G347/D347*100</f>
        <v>0</v>
      </c>
      <c r="I347" s="472" t="s">
        <v>199</v>
      </c>
      <c r="J347" s="187">
        <v>300000</v>
      </c>
      <c r="K347" s="130" t="s">
        <v>15</v>
      </c>
      <c r="L347" s="86" t="s">
        <v>36</v>
      </c>
      <c r="M347" s="85">
        <v>1</v>
      </c>
      <c r="N347" s="85" t="s">
        <v>33</v>
      </c>
      <c r="O347" s="104" t="s">
        <v>27</v>
      </c>
      <c r="P347" s="187">
        <f>SUM(J347*M347)</f>
        <v>300000</v>
      </c>
      <c r="Q347" s="88" t="s">
        <v>15</v>
      </c>
      <c r="R347" s="433"/>
      <c r="S347" s="459"/>
    </row>
    <row r="348" spans="1:19" ht="17.45" customHeight="1">
      <c r="A348" s="424"/>
      <c r="B348" s="76"/>
      <c r="C348" s="497" t="s">
        <v>251</v>
      </c>
      <c r="D348" s="469">
        <v>18891.919999999998</v>
      </c>
      <c r="E348" s="469">
        <f>P348/1000</f>
        <v>26032.26</v>
      </c>
      <c r="F348" s="468"/>
      <c r="G348" s="376">
        <f>+E348-D348</f>
        <v>7140.34</v>
      </c>
      <c r="H348" s="467">
        <f>+G348/D348*100</f>
        <v>37.795734896188428</v>
      </c>
      <c r="I348" s="496" t="s">
        <v>233</v>
      </c>
      <c r="J348" s="495">
        <v>8677420</v>
      </c>
      <c r="K348" s="439" t="s">
        <v>15</v>
      </c>
      <c r="L348" s="438" t="s">
        <v>36</v>
      </c>
      <c r="M348" s="437">
        <v>3</v>
      </c>
      <c r="N348" s="437" t="s">
        <v>33</v>
      </c>
      <c r="O348" s="436" t="s">
        <v>27</v>
      </c>
      <c r="P348" s="495">
        <f>SUM(J348*M348)</f>
        <v>26032260</v>
      </c>
      <c r="Q348" s="434" t="s">
        <v>15</v>
      </c>
      <c r="R348" s="433" t="s">
        <v>250</v>
      </c>
      <c r="S348" s="459"/>
    </row>
    <row r="349" spans="1:19" ht="17.45" customHeight="1">
      <c r="A349" s="471" t="s">
        <v>201</v>
      </c>
      <c r="B349" s="65" t="s">
        <v>201</v>
      </c>
      <c r="C349" s="492" t="s">
        <v>249</v>
      </c>
      <c r="D349" s="488">
        <v>1200</v>
      </c>
      <c r="E349" s="488">
        <f>P349/1000</f>
        <v>1200</v>
      </c>
      <c r="F349" s="491"/>
      <c r="G349" s="398">
        <f>+E349-D349</f>
        <v>0</v>
      </c>
      <c r="H349" s="486">
        <f>+G349/D349*100</f>
        <v>0</v>
      </c>
      <c r="I349" s="472" t="s">
        <v>199</v>
      </c>
      <c r="J349" s="187">
        <v>1200000</v>
      </c>
      <c r="K349" s="130" t="s">
        <v>15</v>
      </c>
      <c r="L349" s="86" t="s">
        <v>36</v>
      </c>
      <c r="M349" s="85">
        <v>1</v>
      </c>
      <c r="N349" s="85" t="s">
        <v>33</v>
      </c>
      <c r="O349" s="104" t="s">
        <v>27</v>
      </c>
      <c r="P349" s="187">
        <f>SUM(J349*M349)</f>
        <v>1200000</v>
      </c>
      <c r="Q349" s="88" t="s">
        <v>15</v>
      </c>
      <c r="R349" s="433"/>
      <c r="S349" s="459"/>
    </row>
    <row r="350" spans="1:19" ht="17.45" customHeight="1">
      <c r="A350" s="471"/>
      <c r="B350" s="65"/>
      <c r="C350" s="492" t="s">
        <v>248</v>
      </c>
      <c r="D350" s="488">
        <v>300</v>
      </c>
      <c r="E350" s="488">
        <f>P350/1000</f>
        <v>300</v>
      </c>
      <c r="F350" s="491"/>
      <c r="G350" s="398">
        <f>+E350-D350</f>
        <v>0</v>
      </c>
      <c r="H350" s="486">
        <f>+G350/D350*100</f>
        <v>0</v>
      </c>
      <c r="I350" s="466" t="s">
        <v>199</v>
      </c>
      <c r="J350" s="95">
        <v>300000</v>
      </c>
      <c r="K350" s="395" t="s">
        <v>15</v>
      </c>
      <c r="L350" s="257" t="s">
        <v>36</v>
      </c>
      <c r="M350" s="256">
        <v>1</v>
      </c>
      <c r="N350" s="256" t="s">
        <v>33</v>
      </c>
      <c r="O350" s="258" t="s">
        <v>27</v>
      </c>
      <c r="P350" s="95">
        <f>SUM(J350*M350)</f>
        <v>300000</v>
      </c>
      <c r="Q350" s="259" t="s">
        <v>15</v>
      </c>
      <c r="R350" s="433"/>
      <c r="S350" s="459"/>
    </row>
    <row r="351" spans="1:19" ht="17.45" customHeight="1">
      <c r="A351" s="471"/>
      <c r="B351" s="65"/>
      <c r="C351" s="494" t="s">
        <v>247</v>
      </c>
      <c r="D351" s="489">
        <v>17625.93</v>
      </c>
      <c r="E351" s="488">
        <f>P351/1000</f>
        <v>22720.419990000002</v>
      </c>
      <c r="F351" s="487"/>
      <c r="G351" s="398">
        <f>+E351-D351</f>
        <v>5094.4899900000019</v>
      </c>
      <c r="H351" s="486">
        <f>G351/D351*100</f>
        <v>28.903382630022939</v>
      </c>
      <c r="I351" s="485" t="s">
        <v>246</v>
      </c>
      <c r="J351" s="482">
        <v>7573473.3300000001</v>
      </c>
      <c r="K351" s="474" t="s">
        <v>15</v>
      </c>
      <c r="L351" s="109" t="s">
        <v>36</v>
      </c>
      <c r="M351" s="108">
        <v>3</v>
      </c>
      <c r="N351" s="108" t="s">
        <v>33</v>
      </c>
      <c r="O351" s="110" t="s">
        <v>27</v>
      </c>
      <c r="P351" s="107">
        <f>SUM(J351*M351)</f>
        <v>22720419.990000002</v>
      </c>
      <c r="Q351" s="112" t="s">
        <v>15</v>
      </c>
      <c r="R351" s="484" t="s">
        <v>245</v>
      </c>
      <c r="S351" s="459"/>
    </row>
    <row r="352" spans="1:19" ht="17.45" customHeight="1">
      <c r="A352" s="471"/>
      <c r="B352" s="65"/>
      <c r="C352" s="493" t="s">
        <v>244</v>
      </c>
      <c r="D352" s="478">
        <v>900</v>
      </c>
      <c r="E352" s="469">
        <f>P352/1000</f>
        <v>1237.6400000000001</v>
      </c>
      <c r="F352" s="476"/>
      <c r="G352" s="376">
        <f>+E352-D352</f>
        <v>337.6400000000001</v>
      </c>
      <c r="H352" s="467">
        <f>G352/D352*100</f>
        <v>37.515555555555565</v>
      </c>
      <c r="I352" s="475" t="s">
        <v>199</v>
      </c>
      <c r="J352" s="482">
        <v>618820</v>
      </c>
      <c r="K352" s="474" t="s">
        <v>15</v>
      </c>
      <c r="L352" s="109" t="s">
        <v>36</v>
      </c>
      <c r="M352" s="108">
        <v>2</v>
      </c>
      <c r="N352" s="108" t="s">
        <v>33</v>
      </c>
      <c r="O352" s="110" t="s">
        <v>27</v>
      </c>
      <c r="P352" s="107">
        <f>SUM(J352*M352)</f>
        <v>1237640</v>
      </c>
      <c r="Q352" s="112" t="s">
        <v>15</v>
      </c>
      <c r="R352" s="484" t="s">
        <v>243</v>
      </c>
      <c r="S352" s="459"/>
    </row>
    <row r="353" spans="1:19" ht="17.45" customHeight="1">
      <c r="A353" s="424"/>
      <c r="B353" s="76"/>
      <c r="C353" s="481" t="s">
        <v>242</v>
      </c>
      <c r="D353" s="478">
        <v>19283.20998</v>
      </c>
      <c r="E353" s="469">
        <f>P353/1000</f>
        <v>29924.68</v>
      </c>
      <c r="F353" s="476"/>
      <c r="G353" s="376">
        <f>+E353-D353</f>
        <v>10641.470020000001</v>
      </c>
      <c r="H353" s="467">
        <f>+G353/D353*100</f>
        <v>55.185158648570606</v>
      </c>
      <c r="I353" s="485" t="s">
        <v>233</v>
      </c>
      <c r="J353" s="107">
        <v>7481170</v>
      </c>
      <c r="K353" s="474" t="s">
        <v>15</v>
      </c>
      <c r="L353" s="109" t="s">
        <v>36</v>
      </c>
      <c r="M353" s="108">
        <v>4</v>
      </c>
      <c r="N353" s="108" t="s">
        <v>33</v>
      </c>
      <c r="O353" s="110" t="s">
        <v>27</v>
      </c>
      <c r="P353" s="107">
        <f>J353*M353</f>
        <v>29924680</v>
      </c>
      <c r="Q353" s="112" t="s">
        <v>15</v>
      </c>
      <c r="R353" s="484" t="s">
        <v>241</v>
      </c>
    </row>
    <row r="354" spans="1:19" ht="17.45" customHeight="1">
      <c r="A354" s="424"/>
      <c r="B354" s="76"/>
      <c r="C354" s="480" t="s">
        <v>240</v>
      </c>
      <c r="D354" s="478">
        <v>1200</v>
      </c>
      <c r="E354" s="469">
        <f>P354/1000</f>
        <v>1200</v>
      </c>
      <c r="F354" s="476"/>
      <c r="G354" s="376">
        <f>+E354-D354</f>
        <v>0</v>
      </c>
      <c r="H354" s="467">
        <f>+G354/D354*100</f>
        <v>0</v>
      </c>
      <c r="I354" s="416" t="s">
        <v>199</v>
      </c>
      <c r="J354" s="187">
        <v>1200000</v>
      </c>
      <c r="K354" s="130" t="s">
        <v>15</v>
      </c>
      <c r="L354" s="86" t="s">
        <v>36</v>
      </c>
      <c r="M354" s="85">
        <v>1</v>
      </c>
      <c r="N354" s="85" t="s">
        <v>33</v>
      </c>
      <c r="O354" s="104" t="s">
        <v>27</v>
      </c>
      <c r="P354" s="187">
        <f>J354*M354</f>
        <v>1200000</v>
      </c>
      <c r="Q354" s="88" t="s">
        <v>15</v>
      </c>
      <c r="R354" s="484"/>
    </row>
    <row r="355" spans="1:19" ht="17.45" customHeight="1">
      <c r="A355" s="424"/>
      <c r="B355" s="76"/>
      <c r="C355" s="480" t="s">
        <v>239</v>
      </c>
      <c r="D355" s="478">
        <v>300</v>
      </c>
      <c r="E355" s="469">
        <f>P355/1000</f>
        <v>2148.41</v>
      </c>
      <c r="F355" s="476"/>
      <c r="G355" s="376">
        <f>+E355-D355</f>
        <v>1848.4099999999999</v>
      </c>
      <c r="H355" s="467">
        <f>+G355/D355*100</f>
        <v>616.13666666666654</v>
      </c>
      <c r="I355" s="485" t="s">
        <v>199</v>
      </c>
      <c r="J355" s="107">
        <v>1074205</v>
      </c>
      <c r="K355" s="474" t="s">
        <v>15</v>
      </c>
      <c r="L355" s="109" t="s">
        <v>36</v>
      </c>
      <c r="M355" s="108">
        <v>2</v>
      </c>
      <c r="N355" s="108" t="s">
        <v>33</v>
      </c>
      <c r="O355" s="110" t="s">
        <v>27</v>
      </c>
      <c r="P355" s="107">
        <f>J355*M355</f>
        <v>2148410</v>
      </c>
      <c r="Q355" s="112" t="s">
        <v>15</v>
      </c>
      <c r="R355" s="433" t="s">
        <v>238</v>
      </c>
    </row>
    <row r="356" spans="1:19" ht="17.45" customHeight="1">
      <c r="A356" s="424"/>
      <c r="B356" s="76"/>
      <c r="C356" s="480" t="s">
        <v>237</v>
      </c>
      <c r="D356" s="478">
        <v>300</v>
      </c>
      <c r="E356" s="469">
        <f>P356/1000</f>
        <v>300</v>
      </c>
      <c r="F356" s="476"/>
      <c r="G356" s="376">
        <f>+E356-D356</f>
        <v>0</v>
      </c>
      <c r="H356" s="467">
        <f>+G356/D356*100</f>
        <v>0</v>
      </c>
      <c r="I356" s="416" t="s">
        <v>199</v>
      </c>
      <c r="J356" s="187">
        <v>300000</v>
      </c>
      <c r="K356" s="130" t="s">
        <v>15</v>
      </c>
      <c r="L356" s="86" t="s">
        <v>36</v>
      </c>
      <c r="M356" s="85">
        <v>1</v>
      </c>
      <c r="N356" s="85" t="s">
        <v>33</v>
      </c>
      <c r="O356" s="104" t="s">
        <v>27</v>
      </c>
      <c r="P356" s="187">
        <f>J356*M356</f>
        <v>300000</v>
      </c>
      <c r="Q356" s="88" t="s">
        <v>15</v>
      </c>
      <c r="R356" s="484"/>
    </row>
    <row r="357" spans="1:19" ht="17.45" customHeight="1">
      <c r="A357" s="424"/>
      <c r="B357" s="76"/>
      <c r="C357" s="473" t="s">
        <v>236</v>
      </c>
      <c r="D357" s="469">
        <v>10000</v>
      </c>
      <c r="E357" s="469">
        <f>P357/1000</f>
        <v>10000</v>
      </c>
      <c r="F357" s="468"/>
      <c r="G357" s="376">
        <f>+E357-D357</f>
        <v>0</v>
      </c>
      <c r="H357" s="467">
        <f>+G357/D357*100</f>
        <v>0</v>
      </c>
      <c r="I357" s="416" t="s">
        <v>199</v>
      </c>
      <c r="J357" s="187">
        <v>2500000</v>
      </c>
      <c r="K357" s="130" t="s">
        <v>15</v>
      </c>
      <c r="L357" s="86" t="s">
        <v>36</v>
      </c>
      <c r="M357" s="85">
        <v>4</v>
      </c>
      <c r="N357" s="85" t="s">
        <v>33</v>
      </c>
      <c r="O357" s="104" t="s">
        <v>27</v>
      </c>
      <c r="P357" s="187">
        <f>J357*M357</f>
        <v>10000000</v>
      </c>
      <c r="Q357" s="88" t="s">
        <v>15</v>
      </c>
      <c r="R357" s="484"/>
    </row>
    <row r="358" spans="1:19" ht="17.45" customHeight="1">
      <c r="A358" s="424"/>
      <c r="B358" s="76"/>
      <c r="C358" s="492" t="s">
        <v>235</v>
      </c>
      <c r="D358" s="488">
        <v>5000</v>
      </c>
      <c r="E358" s="488">
        <f>P358/1000</f>
        <v>5000</v>
      </c>
      <c r="F358" s="491"/>
      <c r="G358" s="398">
        <f>+E358-D358</f>
        <v>0</v>
      </c>
      <c r="H358" s="486">
        <f>+G358/D358*100</f>
        <v>0</v>
      </c>
      <c r="I358" s="472" t="s">
        <v>199</v>
      </c>
      <c r="J358" s="187">
        <v>5000000</v>
      </c>
      <c r="K358" s="130" t="s">
        <v>15</v>
      </c>
      <c r="L358" s="86" t="s">
        <v>36</v>
      </c>
      <c r="M358" s="85">
        <v>1</v>
      </c>
      <c r="N358" s="85" t="s">
        <v>33</v>
      </c>
      <c r="O358" s="104" t="s">
        <v>27</v>
      </c>
      <c r="P358" s="187">
        <f>J358*M358</f>
        <v>5000000</v>
      </c>
      <c r="Q358" s="88" t="s">
        <v>15</v>
      </c>
      <c r="R358" s="484"/>
    </row>
    <row r="359" spans="1:19" ht="17.45" customHeight="1">
      <c r="A359" s="471"/>
      <c r="B359" s="65"/>
      <c r="C359" s="490" t="s">
        <v>234</v>
      </c>
      <c r="D359" s="489">
        <v>37424.46</v>
      </c>
      <c r="E359" s="488">
        <f>P359/1000</f>
        <v>39599.739990000002</v>
      </c>
      <c r="F359" s="487"/>
      <c r="G359" s="398">
        <f>+E359-D359</f>
        <v>2175.2799900000027</v>
      </c>
      <c r="H359" s="486">
        <f>G359/D359*100</f>
        <v>5.8124552498553159</v>
      </c>
      <c r="I359" s="485" t="s">
        <v>233</v>
      </c>
      <c r="J359" s="482">
        <v>13199913.33</v>
      </c>
      <c r="K359" s="474" t="s">
        <v>15</v>
      </c>
      <c r="L359" s="109" t="s">
        <v>36</v>
      </c>
      <c r="M359" s="108">
        <v>3</v>
      </c>
      <c r="N359" s="108" t="s">
        <v>33</v>
      </c>
      <c r="O359" s="110" t="s">
        <v>27</v>
      </c>
      <c r="P359" s="482">
        <f>SUM(J359*M359)</f>
        <v>39599739.990000002</v>
      </c>
      <c r="Q359" s="112" t="s">
        <v>15</v>
      </c>
      <c r="R359" s="484" t="s">
        <v>232</v>
      </c>
      <c r="S359" s="459"/>
    </row>
    <row r="360" spans="1:19" ht="17.45" customHeight="1">
      <c r="A360" s="424"/>
      <c r="B360" s="76"/>
      <c r="C360" s="479" t="s">
        <v>231</v>
      </c>
      <c r="D360" s="478">
        <v>300</v>
      </c>
      <c r="E360" s="469">
        <f>P360/1000</f>
        <v>300</v>
      </c>
      <c r="F360" s="476"/>
      <c r="G360" s="376">
        <f>+E360-D360</f>
        <v>0</v>
      </c>
      <c r="H360" s="467">
        <f>G360/D360*100</f>
        <v>0</v>
      </c>
      <c r="I360" s="472" t="s">
        <v>199</v>
      </c>
      <c r="J360" s="483">
        <v>300000</v>
      </c>
      <c r="K360" s="130" t="s">
        <v>15</v>
      </c>
      <c r="L360" s="86" t="s">
        <v>36</v>
      </c>
      <c r="M360" s="85">
        <v>1</v>
      </c>
      <c r="N360" s="85" t="s">
        <v>33</v>
      </c>
      <c r="O360" s="104" t="s">
        <v>27</v>
      </c>
      <c r="P360" s="483">
        <f>SUM(J360*M360)</f>
        <v>300000</v>
      </c>
      <c r="Q360" s="88" t="s">
        <v>15</v>
      </c>
      <c r="R360" s="433"/>
      <c r="S360" s="459"/>
    </row>
    <row r="361" spans="1:19" ht="17.45" customHeight="1">
      <c r="A361" s="424"/>
      <c r="B361" s="76"/>
      <c r="C361" s="479" t="s">
        <v>230</v>
      </c>
      <c r="D361" s="478">
        <v>300</v>
      </c>
      <c r="E361" s="469">
        <f>P361/1000</f>
        <v>2460</v>
      </c>
      <c r="F361" s="476"/>
      <c r="G361" s="376">
        <f>+E361-D361</f>
        <v>2160</v>
      </c>
      <c r="H361" s="467">
        <f>G361/D361*100</f>
        <v>720</v>
      </c>
      <c r="I361" s="475" t="s">
        <v>206</v>
      </c>
      <c r="J361" s="482">
        <v>1230000</v>
      </c>
      <c r="K361" s="474" t="s">
        <v>15</v>
      </c>
      <c r="L361" s="109" t="s">
        <v>36</v>
      </c>
      <c r="M361" s="108">
        <v>2</v>
      </c>
      <c r="N361" s="108" t="s">
        <v>33</v>
      </c>
      <c r="O361" s="110" t="s">
        <v>27</v>
      </c>
      <c r="P361" s="482">
        <f>SUM(J361*M361)</f>
        <v>2460000</v>
      </c>
      <c r="Q361" s="112" t="s">
        <v>15</v>
      </c>
      <c r="R361" s="433" t="s">
        <v>229</v>
      </c>
      <c r="S361" s="459"/>
    </row>
    <row r="362" spans="1:19" ht="17.45" customHeight="1">
      <c r="A362" s="424"/>
      <c r="B362" s="76"/>
      <c r="C362" s="479" t="s">
        <v>228</v>
      </c>
      <c r="D362" s="478">
        <v>1800</v>
      </c>
      <c r="E362" s="469">
        <f>P362/1000</f>
        <v>1800</v>
      </c>
      <c r="F362" s="476"/>
      <c r="G362" s="376">
        <f>+E362-D362</f>
        <v>0</v>
      </c>
      <c r="H362" s="467">
        <f>G362/D362*100</f>
        <v>0</v>
      </c>
      <c r="I362" s="472" t="s">
        <v>199</v>
      </c>
      <c r="J362" s="483">
        <v>1800000</v>
      </c>
      <c r="K362" s="130" t="s">
        <v>15</v>
      </c>
      <c r="L362" s="86" t="s">
        <v>36</v>
      </c>
      <c r="M362" s="85">
        <v>1</v>
      </c>
      <c r="N362" s="85" t="s">
        <v>33</v>
      </c>
      <c r="O362" s="104" t="s">
        <v>27</v>
      </c>
      <c r="P362" s="483">
        <f>SUM(J362*M362)</f>
        <v>1800000</v>
      </c>
      <c r="Q362" s="88" t="s">
        <v>15</v>
      </c>
      <c r="R362" s="433"/>
      <c r="S362" s="459"/>
    </row>
    <row r="363" spans="1:19" ht="17.45" customHeight="1">
      <c r="A363" s="424"/>
      <c r="B363" s="76"/>
      <c r="C363" s="479" t="s">
        <v>227</v>
      </c>
      <c r="D363" s="478">
        <v>300</v>
      </c>
      <c r="E363" s="469">
        <f>P363/1000</f>
        <v>300</v>
      </c>
      <c r="F363" s="476"/>
      <c r="G363" s="376">
        <f>+E363-D363</f>
        <v>0</v>
      </c>
      <c r="H363" s="467">
        <f>G363/D363*100</f>
        <v>0</v>
      </c>
      <c r="I363" s="472" t="s">
        <v>199</v>
      </c>
      <c r="J363" s="483">
        <v>300000</v>
      </c>
      <c r="K363" s="130" t="s">
        <v>15</v>
      </c>
      <c r="L363" s="86" t="s">
        <v>36</v>
      </c>
      <c r="M363" s="85">
        <v>1</v>
      </c>
      <c r="N363" s="85" t="s">
        <v>33</v>
      </c>
      <c r="O363" s="104" t="s">
        <v>27</v>
      </c>
      <c r="P363" s="483">
        <f>SUM(J363*M363)</f>
        <v>300000</v>
      </c>
      <c r="Q363" s="88" t="s">
        <v>15</v>
      </c>
      <c r="R363" s="433"/>
      <c r="S363" s="459"/>
    </row>
    <row r="364" spans="1:19" ht="17.45" customHeight="1">
      <c r="A364" s="424"/>
      <c r="B364" s="76"/>
      <c r="C364" s="480" t="s">
        <v>226</v>
      </c>
      <c r="D364" s="478">
        <v>34000</v>
      </c>
      <c r="E364" s="469">
        <f>P364/1000</f>
        <v>34000</v>
      </c>
      <c r="F364" s="476"/>
      <c r="G364" s="376">
        <f>+E364-D364</f>
        <v>0</v>
      </c>
      <c r="H364" s="467">
        <f>+G364/D364*100</f>
        <v>0</v>
      </c>
      <c r="I364" s="472" t="s">
        <v>199</v>
      </c>
      <c r="J364" s="187">
        <v>6800000</v>
      </c>
      <c r="K364" s="130" t="s">
        <v>15</v>
      </c>
      <c r="L364" s="86" t="s">
        <v>36</v>
      </c>
      <c r="M364" s="85">
        <v>5</v>
      </c>
      <c r="N364" s="85" t="s">
        <v>33</v>
      </c>
      <c r="O364" s="104" t="s">
        <v>27</v>
      </c>
      <c r="P364" s="187">
        <f>SUM(J364*M364)</f>
        <v>34000000</v>
      </c>
      <c r="Q364" s="88" t="s">
        <v>15</v>
      </c>
      <c r="R364" s="433"/>
    </row>
    <row r="365" spans="1:19" ht="17.45" customHeight="1">
      <c r="A365" s="424"/>
      <c r="B365" s="76"/>
      <c r="C365" s="480" t="s">
        <v>225</v>
      </c>
      <c r="D365" s="478">
        <v>300</v>
      </c>
      <c r="E365" s="469">
        <f>P365/1000</f>
        <v>300</v>
      </c>
      <c r="F365" s="476"/>
      <c r="G365" s="376">
        <f>+E365-D365</f>
        <v>0</v>
      </c>
      <c r="H365" s="467">
        <f>+G365/D365*100</f>
        <v>0</v>
      </c>
      <c r="I365" s="472" t="s">
        <v>199</v>
      </c>
      <c r="J365" s="483">
        <v>300000</v>
      </c>
      <c r="K365" s="130" t="s">
        <v>15</v>
      </c>
      <c r="L365" s="86" t="s">
        <v>36</v>
      </c>
      <c r="M365" s="85">
        <v>1</v>
      </c>
      <c r="N365" s="85" t="s">
        <v>33</v>
      </c>
      <c r="O365" s="104" t="s">
        <v>27</v>
      </c>
      <c r="P365" s="483">
        <f>SUM(J365*M365)</f>
        <v>300000</v>
      </c>
      <c r="Q365" s="88" t="s">
        <v>15</v>
      </c>
      <c r="R365" s="433"/>
      <c r="S365" s="459"/>
    </row>
    <row r="366" spans="1:19" ht="17.45" customHeight="1">
      <c r="A366" s="424"/>
      <c r="B366" s="76"/>
      <c r="C366" s="480" t="s">
        <v>224</v>
      </c>
      <c r="D366" s="478">
        <v>28430.48</v>
      </c>
      <c r="E366" s="469">
        <f>P366/1000</f>
        <v>44469.120000000003</v>
      </c>
      <c r="F366" s="476"/>
      <c r="G366" s="376">
        <f>+E366-D366</f>
        <v>16038.640000000003</v>
      </c>
      <c r="H366" s="467">
        <f>+G366/D366*100</f>
        <v>56.41353927193633</v>
      </c>
      <c r="I366" s="475" t="s">
        <v>223</v>
      </c>
      <c r="J366" s="107">
        <v>44469120</v>
      </c>
      <c r="K366" s="474" t="s">
        <v>15</v>
      </c>
      <c r="L366" s="109" t="s">
        <v>36</v>
      </c>
      <c r="M366" s="108">
        <v>1</v>
      </c>
      <c r="N366" s="108" t="s">
        <v>33</v>
      </c>
      <c r="O366" s="110" t="s">
        <v>27</v>
      </c>
      <c r="P366" s="482">
        <f>SUM(J366*M366)</f>
        <v>44469120</v>
      </c>
      <c r="Q366" s="112" t="s">
        <v>15</v>
      </c>
      <c r="R366" s="433"/>
      <c r="S366" s="459"/>
    </row>
    <row r="367" spans="1:19" ht="17.45" customHeight="1">
      <c r="A367" s="471"/>
      <c r="B367" s="65"/>
      <c r="C367" s="481" t="s">
        <v>222</v>
      </c>
      <c r="D367" s="478">
        <v>70000</v>
      </c>
      <c r="E367" s="469">
        <f>P367/1000</f>
        <v>70000</v>
      </c>
      <c r="F367" s="476"/>
      <c r="G367" s="376">
        <f>+E367-D367</f>
        <v>0</v>
      </c>
      <c r="H367" s="467">
        <f>+G367/D367*100</f>
        <v>0</v>
      </c>
      <c r="I367" s="472" t="s">
        <v>199</v>
      </c>
      <c r="J367" s="187">
        <v>17500000</v>
      </c>
      <c r="K367" s="130" t="s">
        <v>15</v>
      </c>
      <c r="L367" s="86" t="s">
        <v>36</v>
      </c>
      <c r="M367" s="85">
        <v>4</v>
      </c>
      <c r="N367" s="85" t="s">
        <v>33</v>
      </c>
      <c r="O367" s="104" t="s">
        <v>27</v>
      </c>
      <c r="P367" s="187">
        <f>SUM(J367*M367)</f>
        <v>70000000</v>
      </c>
      <c r="Q367" s="88" t="s">
        <v>15</v>
      </c>
      <c r="R367" s="433"/>
    </row>
    <row r="368" spans="1:19" ht="17.45" customHeight="1">
      <c r="A368" s="424"/>
      <c r="B368" s="76"/>
      <c r="C368" s="480" t="s">
        <v>221</v>
      </c>
      <c r="D368" s="478">
        <v>900</v>
      </c>
      <c r="E368" s="469">
        <f>P368/1000</f>
        <v>900</v>
      </c>
      <c r="F368" s="476"/>
      <c r="G368" s="376">
        <f>+E368-D368</f>
        <v>0</v>
      </c>
      <c r="H368" s="467">
        <f>+G368/D368*100</f>
        <v>0</v>
      </c>
      <c r="I368" s="472" t="s">
        <v>199</v>
      </c>
      <c r="J368" s="187">
        <v>900000</v>
      </c>
      <c r="K368" s="130" t="s">
        <v>15</v>
      </c>
      <c r="L368" s="86" t="s">
        <v>36</v>
      </c>
      <c r="M368" s="85">
        <v>1</v>
      </c>
      <c r="N368" s="85" t="s">
        <v>33</v>
      </c>
      <c r="O368" s="104" t="s">
        <v>27</v>
      </c>
      <c r="P368" s="187">
        <f>SUM(J368*M368)</f>
        <v>900000</v>
      </c>
      <c r="Q368" s="88" t="s">
        <v>15</v>
      </c>
      <c r="R368" s="433"/>
      <c r="S368" s="459"/>
    </row>
    <row r="369" spans="1:19" ht="17.45" customHeight="1">
      <c r="A369" s="424"/>
      <c r="B369" s="76"/>
      <c r="C369" s="480" t="s">
        <v>220</v>
      </c>
      <c r="D369" s="478">
        <v>300</v>
      </c>
      <c r="E369" s="469">
        <f>P369/1000</f>
        <v>300</v>
      </c>
      <c r="F369" s="476"/>
      <c r="G369" s="376">
        <f>+E369-D369</f>
        <v>0</v>
      </c>
      <c r="H369" s="467">
        <f>+G369/D369*100</f>
        <v>0</v>
      </c>
      <c r="I369" s="472" t="s">
        <v>199</v>
      </c>
      <c r="J369" s="187">
        <v>300000</v>
      </c>
      <c r="K369" s="130" t="s">
        <v>15</v>
      </c>
      <c r="L369" s="86" t="s">
        <v>36</v>
      </c>
      <c r="M369" s="85">
        <v>1</v>
      </c>
      <c r="N369" s="85" t="s">
        <v>33</v>
      </c>
      <c r="O369" s="104" t="s">
        <v>27</v>
      </c>
      <c r="P369" s="187">
        <f>SUM(J369*M369)</f>
        <v>300000</v>
      </c>
      <c r="Q369" s="88" t="s">
        <v>15</v>
      </c>
      <c r="R369" s="433"/>
      <c r="S369" s="459"/>
    </row>
    <row r="370" spans="1:19" ht="17.45" customHeight="1">
      <c r="A370" s="424"/>
      <c r="B370" s="76"/>
      <c r="C370" s="481" t="s">
        <v>219</v>
      </c>
      <c r="D370" s="478">
        <v>300</v>
      </c>
      <c r="E370" s="469">
        <f>P370/1000</f>
        <v>2300</v>
      </c>
      <c r="F370" s="476"/>
      <c r="G370" s="376">
        <f>+E370-D370</f>
        <v>2000</v>
      </c>
      <c r="H370" s="467">
        <f>G370/D370*100</f>
        <v>666.66666666666674</v>
      </c>
      <c r="I370" s="475" t="s">
        <v>199</v>
      </c>
      <c r="J370" s="107">
        <v>1150000</v>
      </c>
      <c r="K370" s="474" t="s">
        <v>15</v>
      </c>
      <c r="L370" s="109" t="s">
        <v>36</v>
      </c>
      <c r="M370" s="108">
        <v>2</v>
      </c>
      <c r="N370" s="108" t="s">
        <v>33</v>
      </c>
      <c r="O370" s="110" t="s">
        <v>27</v>
      </c>
      <c r="P370" s="107">
        <f>SUM(J370*M370)</f>
        <v>2300000</v>
      </c>
      <c r="Q370" s="112" t="s">
        <v>15</v>
      </c>
      <c r="R370" s="433" t="s">
        <v>218</v>
      </c>
      <c r="S370" s="459"/>
    </row>
    <row r="371" spans="1:19" ht="17.45" customHeight="1">
      <c r="A371" s="424"/>
      <c r="B371" s="76"/>
      <c r="C371" s="473" t="s">
        <v>217</v>
      </c>
      <c r="D371" s="478">
        <v>1800</v>
      </c>
      <c r="E371" s="469">
        <f>P371/1000</f>
        <v>1800</v>
      </c>
      <c r="F371" s="476"/>
      <c r="G371" s="376">
        <f>+E371-D371</f>
        <v>0</v>
      </c>
      <c r="H371" s="467">
        <f>G371/D371*100</f>
        <v>0</v>
      </c>
      <c r="I371" s="472" t="s">
        <v>199</v>
      </c>
      <c r="J371" s="187">
        <v>1800000</v>
      </c>
      <c r="K371" s="130" t="s">
        <v>15</v>
      </c>
      <c r="L371" s="86" t="s">
        <v>36</v>
      </c>
      <c r="M371" s="85">
        <v>1</v>
      </c>
      <c r="N371" s="85" t="s">
        <v>33</v>
      </c>
      <c r="O371" s="104" t="s">
        <v>27</v>
      </c>
      <c r="P371" s="187">
        <f>SUM(J371*M371)</f>
        <v>1800000</v>
      </c>
      <c r="Q371" s="88" t="s">
        <v>15</v>
      </c>
      <c r="R371" s="433"/>
      <c r="S371" s="459"/>
    </row>
    <row r="372" spans="1:19" ht="17.45" customHeight="1">
      <c r="A372" s="424"/>
      <c r="B372" s="76"/>
      <c r="C372" s="473" t="s">
        <v>216</v>
      </c>
      <c r="D372" s="478">
        <v>900</v>
      </c>
      <c r="E372" s="469">
        <f>P372/1000</f>
        <v>4100</v>
      </c>
      <c r="F372" s="476"/>
      <c r="G372" s="376">
        <f>+E372-D372</f>
        <v>3200</v>
      </c>
      <c r="H372" s="467">
        <f>G372/D372*100</f>
        <v>355.55555555555554</v>
      </c>
      <c r="I372" s="475" t="s">
        <v>206</v>
      </c>
      <c r="J372" s="107">
        <v>2050000</v>
      </c>
      <c r="K372" s="474" t="s">
        <v>15</v>
      </c>
      <c r="L372" s="109" t="s">
        <v>36</v>
      </c>
      <c r="M372" s="108">
        <v>2</v>
      </c>
      <c r="N372" s="108" t="s">
        <v>33</v>
      </c>
      <c r="O372" s="110" t="s">
        <v>27</v>
      </c>
      <c r="P372" s="107">
        <f>SUM(J372*M372)</f>
        <v>4100000</v>
      </c>
      <c r="Q372" s="112" t="s">
        <v>15</v>
      </c>
      <c r="R372" s="433" t="s">
        <v>215</v>
      </c>
      <c r="S372" s="459"/>
    </row>
    <row r="373" spans="1:19" ht="17.45" customHeight="1">
      <c r="A373" s="424"/>
      <c r="B373" s="76"/>
      <c r="C373" s="480" t="s">
        <v>214</v>
      </c>
      <c r="D373" s="478">
        <v>300</v>
      </c>
      <c r="E373" s="469">
        <f>P373/1000</f>
        <v>300</v>
      </c>
      <c r="F373" s="476"/>
      <c r="G373" s="376">
        <f>+E373-D373</f>
        <v>0</v>
      </c>
      <c r="H373" s="467">
        <f>G373/D373*100</f>
        <v>0</v>
      </c>
      <c r="I373" s="472" t="s">
        <v>199</v>
      </c>
      <c r="J373" s="187">
        <v>300000</v>
      </c>
      <c r="K373" s="130" t="s">
        <v>15</v>
      </c>
      <c r="L373" s="86" t="s">
        <v>36</v>
      </c>
      <c r="M373" s="85">
        <v>1</v>
      </c>
      <c r="N373" s="85" t="s">
        <v>33</v>
      </c>
      <c r="O373" s="104" t="s">
        <v>27</v>
      </c>
      <c r="P373" s="187">
        <f>SUM(J373*M373)</f>
        <v>300000</v>
      </c>
      <c r="Q373" s="88" t="s">
        <v>15</v>
      </c>
      <c r="R373" s="433"/>
      <c r="S373" s="459"/>
    </row>
    <row r="374" spans="1:19" ht="17.45" customHeight="1">
      <c r="A374" s="424"/>
      <c r="B374" s="76"/>
      <c r="C374" s="479" t="s">
        <v>213</v>
      </c>
      <c r="D374" s="478">
        <v>1800</v>
      </c>
      <c r="E374" s="469">
        <f>P374/1000</f>
        <v>5800</v>
      </c>
      <c r="F374" s="476"/>
      <c r="G374" s="376">
        <f>+E374-D374</f>
        <v>4000</v>
      </c>
      <c r="H374" s="467">
        <f>+G374/D374*100</f>
        <v>222.22222222222223</v>
      </c>
      <c r="I374" s="475" t="s">
        <v>206</v>
      </c>
      <c r="J374" s="107">
        <v>2900000</v>
      </c>
      <c r="K374" s="474" t="s">
        <v>15</v>
      </c>
      <c r="L374" s="109" t="s">
        <v>36</v>
      </c>
      <c r="M374" s="108">
        <v>2</v>
      </c>
      <c r="N374" s="108" t="s">
        <v>33</v>
      </c>
      <c r="O374" s="110" t="s">
        <v>27</v>
      </c>
      <c r="P374" s="107">
        <f>SUM(J374*M374)</f>
        <v>5800000</v>
      </c>
      <c r="Q374" s="112" t="s">
        <v>15</v>
      </c>
      <c r="R374" s="433" t="s">
        <v>212</v>
      </c>
      <c r="S374" s="459"/>
    </row>
    <row r="375" spans="1:19" ht="17.45" customHeight="1">
      <c r="A375" s="424"/>
      <c r="B375" s="76"/>
      <c r="C375" s="479" t="s">
        <v>211</v>
      </c>
      <c r="D375" s="478">
        <v>4800</v>
      </c>
      <c r="E375" s="469">
        <f>P375/1000</f>
        <v>5342.87</v>
      </c>
      <c r="F375" s="476"/>
      <c r="G375" s="376">
        <f>+E375-D375</f>
        <v>542.86999999999989</v>
      </c>
      <c r="H375" s="467">
        <f>+G375/D375*100</f>
        <v>11.309791666666664</v>
      </c>
      <c r="I375" s="475" t="s">
        <v>199</v>
      </c>
      <c r="J375" s="107">
        <v>2671435</v>
      </c>
      <c r="K375" s="474" t="s">
        <v>15</v>
      </c>
      <c r="L375" s="109" t="s">
        <v>36</v>
      </c>
      <c r="M375" s="108">
        <v>2</v>
      </c>
      <c r="N375" s="108" t="s">
        <v>33</v>
      </c>
      <c r="O375" s="110" t="s">
        <v>27</v>
      </c>
      <c r="P375" s="107">
        <f>SUM(J375*M375)</f>
        <v>5342870</v>
      </c>
      <c r="Q375" s="112" t="s">
        <v>15</v>
      </c>
      <c r="R375" s="433" t="s">
        <v>210</v>
      </c>
      <c r="S375" s="459"/>
    </row>
    <row r="376" spans="1:19" ht="17.45" customHeight="1">
      <c r="A376" s="424"/>
      <c r="B376" s="76"/>
      <c r="C376" s="477" t="s">
        <v>209</v>
      </c>
      <c r="D376" s="469">
        <v>6300</v>
      </c>
      <c r="E376" s="469">
        <f>P376/1000</f>
        <v>12300</v>
      </c>
      <c r="F376" s="468"/>
      <c r="G376" s="376">
        <f>+E376-D376</f>
        <v>6000</v>
      </c>
      <c r="H376" s="467">
        <f>+G376/D376*100</f>
        <v>95.238095238095227</v>
      </c>
      <c r="I376" s="475" t="s">
        <v>206</v>
      </c>
      <c r="J376" s="107">
        <v>2460000</v>
      </c>
      <c r="K376" s="474" t="s">
        <v>15</v>
      </c>
      <c r="L376" s="109" t="s">
        <v>36</v>
      </c>
      <c r="M376" s="108">
        <v>5</v>
      </c>
      <c r="N376" s="108" t="s">
        <v>33</v>
      </c>
      <c r="O376" s="110" t="s">
        <v>27</v>
      </c>
      <c r="P376" s="107">
        <f>SUM(J376*M376)</f>
        <v>12300000</v>
      </c>
      <c r="Q376" s="112" t="s">
        <v>15</v>
      </c>
      <c r="R376" s="433" t="s">
        <v>208</v>
      </c>
      <c r="S376" s="459"/>
    </row>
    <row r="377" spans="1:19" ht="17.45" customHeight="1">
      <c r="A377" s="424"/>
      <c r="B377" s="76"/>
      <c r="C377" s="477" t="s">
        <v>207</v>
      </c>
      <c r="D377" s="469">
        <v>6600</v>
      </c>
      <c r="E377" s="469">
        <f>P377/1000</f>
        <v>6600</v>
      </c>
      <c r="F377" s="476"/>
      <c r="G377" s="376">
        <f>+E377-D377</f>
        <v>0</v>
      </c>
      <c r="H377" s="467">
        <f>+G377/D377*100</f>
        <v>0</v>
      </c>
      <c r="I377" s="472" t="s">
        <v>206</v>
      </c>
      <c r="J377" s="187">
        <v>3300000</v>
      </c>
      <c r="K377" s="130" t="s">
        <v>15</v>
      </c>
      <c r="L377" s="86" t="s">
        <v>36</v>
      </c>
      <c r="M377" s="85">
        <v>2</v>
      </c>
      <c r="N377" s="85" t="s">
        <v>33</v>
      </c>
      <c r="O377" s="104" t="s">
        <v>27</v>
      </c>
      <c r="P377" s="187">
        <f>SUM(J377*M377)</f>
        <v>6600000</v>
      </c>
      <c r="Q377" s="88" t="s">
        <v>15</v>
      </c>
      <c r="R377" s="433" t="s">
        <v>205</v>
      </c>
      <c r="S377" s="459"/>
    </row>
    <row r="378" spans="1:19" ht="17.45" customHeight="1">
      <c r="A378" s="424"/>
      <c r="B378" s="76"/>
      <c r="C378" s="470" t="s">
        <v>204</v>
      </c>
      <c r="D378" s="469">
        <v>2500</v>
      </c>
      <c r="E378" s="469">
        <f>P378/1000</f>
        <v>2500</v>
      </c>
      <c r="F378" s="468"/>
      <c r="G378" s="376">
        <f>+E378-D378</f>
        <v>0</v>
      </c>
      <c r="H378" s="467">
        <f>+G378/D378*100</f>
        <v>0</v>
      </c>
      <c r="I378" s="472" t="s">
        <v>199</v>
      </c>
      <c r="J378" s="187">
        <v>1250000</v>
      </c>
      <c r="K378" s="130" t="s">
        <v>15</v>
      </c>
      <c r="L378" s="86" t="s">
        <v>36</v>
      </c>
      <c r="M378" s="85">
        <v>2</v>
      </c>
      <c r="N378" s="85" t="s">
        <v>33</v>
      </c>
      <c r="O378" s="104" t="s">
        <v>27</v>
      </c>
      <c r="P378" s="187">
        <f>SUM(J378*M378)</f>
        <v>2500000</v>
      </c>
      <c r="Q378" s="88" t="s">
        <v>15</v>
      </c>
      <c r="R378" s="433"/>
      <c r="S378" s="459"/>
    </row>
    <row r="379" spans="1:19" ht="17.45" customHeight="1">
      <c r="A379" s="424"/>
      <c r="B379" s="76"/>
      <c r="C379" s="470" t="s">
        <v>203</v>
      </c>
      <c r="D379" s="469">
        <v>5818</v>
      </c>
      <c r="E379" s="469">
        <f>P379/1000</f>
        <v>58619.152000000002</v>
      </c>
      <c r="F379" s="468"/>
      <c r="G379" s="376">
        <f>+E379-D379</f>
        <v>52801.152000000002</v>
      </c>
      <c r="H379" s="467">
        <f>+G379/D379*100</f>
        <v>907.54816088002758</v>
      </c>
      <c r="I379" s="475" t="s">
        <v>199</v>
      </c>
      <c r="J379" s="107">
        <v>29309576</v>
      </c>
      <c r="K379" s="474" t="s">
        <v>15</v>
      </c>
      <c r="L379" s="109" t="s">
        <v>36</v>
      </c>
      <c r="M379" s="108">
        <v>2</v>
      </c>
      <c r="N379" s="108" t="s">
        <v>33</v>
      </c>
      <c r="O379" s="110" t="s">
        <v>27</v>
      </c>
      <c r="P379" s="107">
        <f>SUM(J379*M379)</f>
        <v>58619152</v>
      </c>
      <c r="Q379" s="112" t="s">
        <v>15</v>
      </c>
      <c r="R379" s="433" t="s">
        <v>202</v>
      </c>
      <c r="S379" s="459"/>
    </row>
    <row r="380" spans="1:19" ht="17.45" customHeight="1">
      <c r="A380" s="471" t="s">
        <v>201</v>
      </c>
      <c r="B380" s="65" t="s">
        <v>201</v>
      </c>
      <c r="C380" s="473" t="s">
        <v>200</v>
      </c>
      <c r="D380" s="469">
        <v>15000</v>
      </c>
      <c r="E380" s="469">
        <f>P380/1000</f>
        <v>15000</v>
      </c>
      <c r="F380" s="468"/>
      <c r="G380" s="376">
        <f>+E380-D380</f>
        <v>0</v>
      </c>
      <c r="H380" s="467">
        <f>+G380/D380*100</f>
        <v>0</v>
      </c>
      <c r="I380" s="472" t="s">
        <v>199</v>
      </c>
      <c r="J380" s="187">
        <v>3750000</v>
      </c>
      <c r="K380" s="130" t="s">
        <v>15</v>
      </c>
      <c r="L380" s="86" t="s">
        <v>36</v>
      </c>
      <c r="M380" s="85">
        <v>4</v>
      </c>
      <c r="N380" s="85" t="s">
        <v>33</v>
      </c>
      <c r="O380" s="104" t="s">
        <v>27</v>
      </c>
      <c r="P380" s="187">
        <f>SUM(J380*M380)</f>
        <v>15000000</v>
      </c>
      <c r="Q380" s="88" t="s">
        <v>15</v>
      </c>
      <c r="R380" s="433"/>
    </row>
    <row r="381" spans="1:19" ht="17.45" customHeight="1">
      <c r="A381" s="471"/>
      <c r="B381" s="65"/>
      <c r="C381" s="470" t="s">
        <v>198</v>
      </c>
      <c r="D381" s="469">
        <v>110000</v>
      </c>
      <c r="E381" s="469">
        <f>P381/1000</f>
        <v>110000</v>
      </c>
      <c r="F381" s="468"/>
      <c r="G381" s="376">
        <f>+E381-D381</f>
        <v>0</v>
      </c>
      <c r="H381" s="467">
        <f>+G381/D381*100</f>
        <v>0</v>
      </c>
      <c r="I381" s="466" t="s">
        <v>197</v>
      </c>
      <c r="J381" s="95">
        <v>110000000</v>
      </c>
      <c r="K381" s="130" t="s">
        <v>15</v>
      </c>
      <c r="L381" s="86" t="s">
        <v>36</v>
      </c>
      <c r="M381" s="256">
        <v>1</v>
      </c>
      <c r="N381" s="256" t="s">
        <v>33</v>
      </c>
      <c r="O381" s="104" t="s">
        <v>27</v>
      </c>
      <c r="P381" s="95">
        <f>SUM(J381*M381)</f>
        <v>110000000</v>
      </c>
      <c r="Q381" s="259" t="s">
        <v>15</v>
      </c>
      <c r="R381" s="433"/>
      <c r="S381" s="459"/>
    </row>
    <row r="382" spans="1:19" ht="21.75" customHeight="1">
      <c r="A382" s="465" t="s">
        <v>194</v>
      </c>
      <c r="B382" s="115" t="s">
        <v>17</v>
      </c>
      <c r="C382" s="191"/>
      <c r="D382" s="464">
        <f>SUM(D383:D389)</f>
        <v>4933580</v>
      </c>
      <c r="E382" s="463">
        <f>SUM(E383:E389)</f>
        <v>4568171.0559999999</v>
      </c>
      <c r="F382" s="463">
        <f>SUM(F384:F386)</f>
        <v>0</v>
      </c>
      <c r="G382" s="462">
        <f>+E382-D382</f>
        <v>-365408.94400000013</v>
      </c>
      <c r="H382" s="461">
        <f>+G382/D382*100</f>
        <v>-7.4065677256677729</v>
      </c>
      <c r="I382" s="460"/>
      <c r="J382" s="73"/>
      <c r="K382" s="246"/>
      <c r="L382" s="74"/>
      <c r="M382" s="74" t="s">
        <v>23</v>
      </c>
      <c r="N382" s="74"/>
      <c r="O382" s="74"/>
      <c r="P382" s="73">
        <f>SUM(P383,P387)</f>
        <v>4568171056</v>
      </c>
      <c r="Q382" s="63" t="s">
        <v>15</v>
      </c>
      <c r="R382" s="433"/>
      <c r="S382" s="459"/>
    </row>
    <row r="383" spans="1:19" ht="18.75" customHeight="1">
      <c r="A383" s="458" t="s">
        <v>196</v>
      </c>
      <c r="B383" s="457" t="s">
        <v>195</v>
      </c>
      <c r="C383" s="432" t="s">
        <v>194</v>
      </c>
      <c r="D383" s="456">
        <v>4907862</v>
      </c>
      <c r="E383" s="431">
        <f>P383/1000</f>
        <v>4541881.8459999999</v>
      </c>
      <c r="F383" s="454"/>
      <c r="G383" s="428">
        <f>E383-D383</f>
        <v>-365980.1540000001</v>
      </c>
      <c r="H383" s="455">
        <f>G383/D383*100</f>
        <v>-7.4570180253642038</v>
      </c>
      <c r="I383" s="426"/>
      <c r="J383" s="73"/>
      <c r="K383" s="246"/>
      <c r="L383" s="74"/>
      <c r="M383" s="74"/>
      <c r="N383" s="74"/>
      <c r="O383" s="74"/>
      <c r="P383" s="73">
        <f>SUM(P384:P386)</f>
        <v>4541881846</v>
      </c>
      <c r="Q383" s="63" t="s">
        <v>15</v>
      </c>
      <c r="R383" s="433"/>
    </row>
    <row r="384" spans="1:19" ht="16.5" customHeight="1">
      <c r="A384" s="424"/>
      <c r="B384" s="448"/>
      <c r="C384" s="422"/>
      <c r="D384" s="452"/>
      <c r="E384" s="421"/>
      <c r="F384" s="454"/>
      <c r="G384" s="418"/>
      <c r="H384" s="450"/>
      <c r="I384" s="453" t="s">
        <v>193</v>
      </c>
      <c r="J384" s="187">
        <v>1505353251</v>
      </c>
      <c r="K384" s="130" t="s">
        <v>61</v>
      </c>
      <c r="L384" s="86" t="s">
        <v>36</v>
      </c>
      <c r="M384" s="85">
        <v>1</v>
      </c>
      <c r="N384" s="85" t="s">
        <v>149</v>
      </c>
      <c r="O384" s="104" t="s">
        <v>60</v>
      </c>
      <c r="P384" s="187">
        <f>+J384*M384</f>
        <v>1505353251</v>
      </c>
      <c r="Q384" s="88" t="s">
        <v>61</v>
      </c>
      <c r="R384" s="433"/>
    </row>
    <row r="385" spans="1:35" ht="16.5" customHeight="1">
      <c r="A385" s="424"/>
      <c r="B385" s="448"/>
      <c r="C385" s="422"/>
      <c r="D385" s="452"/>
      <c r="E385" s="421"/>
      <c r="F385" s="451"/>
      <c r="G385" s="418"/>
      <c r="H385" s="450"/>
      <c r="I385" s="449" t="s">
        <v>192</v>
      </c>
      <c r="J385" s="187">
        <v>846042840</v>
      </c>
      <c r="K385" s="130" t="s">
        <v>61</v>
      </c>
      <c r="L385" s="86" t="s">
        <v>36</v>
      </c>
      <c r="M385" s="85">
        <v>1</v>
      </c>
      <c r="N385" s="85" t="s">
        <v>149</v>
      </c>
      <c r="O385" s="104" t="s">
        <v>60</v>
      </c>
      <c r="P385" s="187">
        <f>+J385*M385</f>
        <v>846042840</v>
      </c>
      <c r="Q385" s="88" t="s">
        <v>61</v>
      </c>
      <c r="R385" s="433"/>
    </row>
    <row r="386" spans="1:35" ht="16.5" customHeight="1">
      <c r="A386" s="424"/>
      <c r="B386" s="448"/>
      <c r="C386" s="447"/>
      <c r="D386" s="446"/>
      <c r="E386" s="445"/>
      <c r="F386" s="444"/>
      <c r="G386" s="443"/>
      <c r="H386" s="442"/>
      <c r="I386" s="441" t="s">
        <v>191</v>
      </c>
      <c r="J386" s="440">
        <v>2190485755</v>
      </c>
      <c r="K386" s="439" t="s">
        <v>61</v>
      </c>
      <c r="L386" s="438" t="s">
        <v>36</v>
      </c>
      <c r="M386" s="437">
        <v>1</v>
      </c>
      <c r="N386" s="437" t="s">
        <v>149</v>
      </c>
      <c r="O386" s="436" t="s">
        <v>60</v>
      </c>
      <c r="P386" s="435">
        <f>+J386*M386</f>
        <v>2190485755</v>
      </c>
      <c r="Q386" s="434" t="s">
        <v>61</v>
      </c>
      <c r="R386" s="433"/>
    </row>
    <row r="387" spans="1:35" ht="16.5" customHeight="1">
      <c r="A387" s="424"/>
      <c r="B387" s="423"/>
      <c r="C387" s="432" t="s">
        <v>190</v>
      </c>
      <c r="D387" s="431">
        <v>25718</v>
      </c>
      <c r="E387" s="430">
        <f>P387/1000</f>
        <v>26289.21</v>
      </c>
      <c r="F387" s="429"/>
      <c r="G387" s="428">
        <f>E387-D387</f>
        <v>571.20999999999913</v>
      </c>
      <c r="H387" s="427">
        <f>G387/D387*100</f>
        <v>2.2210514036861309</v>
      </c>
      <c r="I387" s="426"/>
      <c r="J387" s="106"/>
      <c r="K387" s="246"/>
      <c r="L387" s="105"/>
      <c r="M387" s="74" t="s">
        <v>23</v>
      </c>
      <c r="N387" s="74"/>
      <c r="O387" s="74"/>
      <c r="P387" s="73">
        <f>SUM(P388:P389)</f>
        <v>26289210</v>
      </c>
      <c r="Q387" s="63" t="s">
        <v>15</v>
      </c>
      <c r="R387" s="425"/>
    </row>
    <row r="388" spans="1:35" ht="16.5" customHeight="1">
      <c r="A388" s="424"/>
      <c r="B388" s="423"/>
      <c r="C388" s="422"/>
      <c r="D388" s="421"/>
      <c r="E388" s="420"/>
      <c r="F388" s="419"/>
      <c r="G388" s="418"/>
      <c r="H388" s="417"/>
      <c r="I388" s="416" t="s">
        <v>189</v>
      </c>
      <c r="J388" s="87">
        <v>25717410</v>
      </c>
      <c r="K388" s="130" t="s">
        <v>61</v>
      </c>
      <c r="L388" s="86" t="s">
        <v>36</v>
      </c>
      <c r="M388" s="85">
        <v>1</v>
      </c>
      <c r="N388" s="85" t="s">
        <v>33</v>
      </c>
      <c r="O388" s="104" t="s">
        <v>60</v>
      </c>
      <c r="P388" s="131">
        <f>+J388*M388</f>
        <v>25717410</v>
      </c>
      <c r="Q388" s="88" t="s">
        <v>61</v>
      </c>
      <c r="R388" s="403"/>
    </row>
    <row r="389" spans="1:35" ht="16.5" customHeight="1" thickBot="1">
      <c r="A389" s="415"/>
      <c r="B389" s="414"/>
      <c r="C389" s="413"/>
      <c r="D389" s="412"/>
      <c r="E389" s="411"/>
      <c r="F389" s="410"/>
      <c r="G389" s="409"/>
      <c r="H389" s="408"/>
      <c r="I389" s="407" t="s">
        <v>188</v>
      </c>
      <c r="J389" s="406">
        <v>571800</v>
      </c>
      <c r="K389" s="405" t="s">
        <v>61</v>
      </c>
      <c r="L389" s="342" t="s">
        <v>36</v>
      </c>
      <c r="M389" s="341">
        <v>1</v>
      </c>
      <c r="N389" s="341" t="s">
        <v>33</v>
      </c>
      <c r="O389" s="343" t="s">
        <v>60</v>
      </c>
      <c r="P389" s="404">
        <f>+J389*M389</f>
        <v>571800</v>
      </c>
      <c r="Q389" s="344" t="s">
        <v>61</v>
      </c>
      <c r="R389" s="403"/>
    </row>
    <row r="390" spans="1:35" hidden="1">
      <c r="A390" s="389" t="s">
        <v>147</v>
      </c>
      <c r="B390" s="402" t="s">
        <v>187</v>
      </c>
      <c r="C390" s="401" t="s">
        <v>186</v>
      </c>
      <c r="D390" s="400"/>
      <c r="E390" s="400">
        <f>+P390/1000</f>
        <v>0</v>
      </c>
      <c r="F390" s="399">
        <f>+E390-D390</f>
        <v>0</v>
      </c>
      <c r="G390" s="398">
        <f>+E390-D390</f>
        <v>0</v>
      </c>
      <c r="H390" s="397" t="e">
        <f>+G390/D390*100</f>
        <v>#DIV/0!</v>
      </c>
      <c r="I390" s="396" t="s">
        <v>185</v>
      </c>
      <c r="J390" s="394"/>
      <c r="K390" s="395" t="s">
        <v>61</v>
      </c>
      <c r="L390" s="257" t="s">
        <v>36</v>
      </c>
      <c r="M390" s="256">
        <v>1</v>
      </c>
      <c r="N390" s="256" t="s">
        <v>149</v>
      </c>
      <c r="O390" s="258" t="s">
        <v>60</v>
      </c>
      <c r="P390" s="394">
        <f>+J390*M390</f>
        <v>0</v>
      </c>
      <c r="Q390" s="259" t="s">
        <v>61</v>
      </c>
      <c r="R390" s="390"/>
      <c r="S390" s="2"/>
      <c r="T390" s="3"/>
      <c r="AF390" s="2"/>
      <c r="AG390" s="3"/>
      <c r="AI390" s="353"/>
    </row>
    <row r="391" spans="1:35" hidden="1">
      <c r="A391" s="389"/>
      <c r="B391" s="76"/>
      <c r="C391" s="393" t="s">
        <v>184</v>
      </c>
      <c r="D391" s="378"/>
      <c r="E391" s="378">
        <f>+P391/1000</f>
        <v>0</v>
      </c>
      <c r="F391" s="392">
        <f>+E391-D391</f>
        <v>0</v>
      </c>
      <c r="G391" s="376">
        <f>+E391-D391</f>
        <v>0</v>
      </c>
      <c r="H391" s="384" t="e">
        <f>+G391/D391*100</f>
        <v>#DIV/0!</v>
      </c>
      <c r="I391" s="391" t="s">
        <v>75</v>
      </c>
      <c r="J391" s="289"/>
      <c r="K391" s="121" t="s">
        <v>61</v>
      </c>
      <c r="L391" s="287" t="s">
        <v>36</v>
      </c>
      <c r="M391" s="122">
        <v>1</v>
      </c>
      <c r="N391" s="122" t="s">
        <v>149</v>
      </c>
      <c r="O391" s="288" t="s">
        <v>60</v>
      </c>
      <c r="P391" s="289">
        <f>+J391*M391</f>
        <v>0</v>
      </c>
      <c r="Q391" s="182" t="s">
        <v>61</v>
      </c>
      <c r="R391" s="390"/>
      <c r="S391" s="2"/>
      <c r="T391" s="3"/>
      <c r="AF391" s="2"/>
      <c r="AG391" s="3"/>
      <c r="AI391" s="353"/>
    </row>
    <row r="392" spans="1:35" ht="18" hidden="1" thickBot="1">
      <c r="A392" s="389"/>
      <c r="B392" s="76"/>
      <c r="C392" s="388" t="s">
        <v>183</v>
      </c>
      <c r="D392" s="378"/>
      <c r="E392" s="378">
        <f>+P392/1000</f>
        <v>0</v>
      </c>
      <c r="F392" s="377">
        <f>+E392-D392</f>
        <v>0</v>
      </c>
      <c r="G392" s="376">
        <f>+E392-D392</f>
        <v>0</v>
      </c>
      <c r="H392" s="384" t="e">
        <f>+G392/D392*100</f>
        <v>#DIV/0!</v>
      </c>
      <c r="I392" s="383" t="s">
        <v>182</v>
      </c>
      <c r="J392" s="106"/>
      <c r="K392" s="246" t="s">
        <v>61</v>
      </c>
      <c r="L392" s="105" t="s">
        <v>36</v>
      </c>
      <c r="M392" s="74">
        <v>1</v>
      </c>
      <c r="N392" s="74" t="s">
        <v>149</v>
      </c>
      <c r="O392" s="288" t="s">
        <v>60</v>
      </c>
      <c r="P392" s="289">
        <f>+J392*M392</f>
        <v>0</v>
      </c>
      <c r="Q392" s="182" t="s">
        <v>61</v>
      </c>
      <c r="R392" s="187"/>
      <c r="S392" s="2"/>
      <c r="T392" s="3"/>
      <c r="AF392" s="2"/>
      <c r="AG392" s="3"/>
      <c r="AI392" s="353"/>
    </row>
    <row r="393" spans="1:35" ht="18" hidden="1" thickBot="1">
      <c r="A393" s="387"/>
      <c r="B393" s="386"/>
      <c r="C393" s="385" t="s">
        <v>181</v>
      </c>
      <c r="D393" s="378"/>
      <c r="E393" s="378">
        <f>+P393/1000</f>
        <v>0</v>
      </c>
      <c r="F393" s="377">
        <f>+E393-D393</f>
        <v>0</v>
      </c>
      <c r="G393" s="376">
        <f>+E393-D393</f>
        <v>0</v>
      </c>
      <c r="H393" s="384" t="e">
        <f>+G393/D393*100</f>
        <v>#DIV/0!</v>
      </c>
      <c r="I393" s="383" t="s">
        <v>180</v>
      </c>
      <c r="J393" s="106"/>
      <c r="K393" s="246" t="s">
        <v>61</v>
      </c>
      <c r="L393" s="105" t="s">
        <v>36</v>
      </c>
      <c r="M393" s="74">
        <v>1</v>
      </c>
      <c r="N393" s="74" t="s">
        <v>149</v>
      </c>
      <c r="O393" s="288" t="s">
        <v>60</v>
      </c>
      <c r="P393" s="289">
        <f>+J393*M393</f>
        <v>0</v>
      </c>
      <c r="Q393" s="182" t="s">
        <v>61</v>
      </c>
    </row>
    <row r="394" spans="1:35" ht="18" hidden="1" thickBot="1">
      <c r="A394" s="382"/>
      <c r="B394" s="381"/>
      <c r="C394" s="380" t="s">
        <v>179</v>
      </c>
      <c r="D394" s="379"/>
      <c r="E394" s="378">
        <f>+P394/1000</f>
        <v>0</v>
      </c>
      <c r="F394" s="377">
        <f>+E394-D394</f>
        <v>0</v>
      </c>
      <c r="G394" s="376">
        <f>+E394-D394</f>
        <v>0</v>
      </c>
      <c r="H394" s="375" t="e">
        <f>+G394/D394*100</f>
        <v>#DIV/0!</v>
      </c>
      <c r="I394" s="374" t="s">
        <v>178</v>
      </c>
      <c r="J394" s="369"/>
      <c r="K394" s="373" t="s">
        <v>61</v>
      </c>
      <c r="L394" s="372" t="s">
        <v>36</v>
      </c>
      <c r="M394" s="371">
        <v>1</v>
      </c>
      <c r="N394" s="371" t="s">
        <v>149</v>
      </c>
      <c r="O394" s="370" t="s">
        <v>60</v>
      </c>
      <c r="P394" s="369">
        <f>+J394*M394</f>
        <v>0</v>
      </c>
      <c r="Q394" s="368" t="s">
        <v>61</v>
      </c>
    </row>
    <row r="395" spans="1:35">
      <c r="A395" s="363"/>
      <c r="B395" s="366"/>
      <c r="C395" s="366"/>
      <c r="D395" s="365"/>
      <c r="E395" s="363"/>
      <c r="G395" s="362"/>
      <c r="H395" s="361"/>
      <c r="I395" s="367"/>
      <c r="J395" s="187"/>
      <c r="K395" s="130"/>
      <c r="L395" s="85"/>
      <c r="M395" s="85"/>
      <c r="N395" s="85"/>
      <c r="O395" s="85"/>
      <c r="P395" s="187"/>
      <c r="Q395" s="130"/>
    </row>
    <row r="396" spans="1:35">
      <c r="A396" s="363"/>
      <c r="B396" s="366"/>
      <c r="C396" s="366"/>
      <c r="D396" s="365"/>
      <c r="E396" s="363"/>
      <c r="G396" s="362"/>
      <c r="H396" s="361"/>
      <c r="I396" s="364"/>
      <c r="J396" s="187"/>
      <c r="K396" s="130"/>
      <c r="L396" s="85"/>
      <c r="M396" s="85"/>
      <c r="N396" s="85"/>
      <c r="O396" s="85"/>
      <c r="P396" s="187"/>
      <c r="Q396" s="130"/>
    </row>
    <row r="397" spans="1:35" ht="9.75" customHeight="1">
      <c r="A397" s="363"/>
      <c r="G397" s="362"/>
      <c r="H397" s="361"/>
      <c r="I397" s="360"/>
    </row>
    <row r="398" spans="1:35">
      <c r="G398" s="362"/>
      <c r="H398" s="361"/>
      <c r="I398" s="360"/>
    </row>
    <row r="400" spans="1:35">
      <c r="I400" s="359"/>
    </row>
    <row r="401" spans="9:9">
      <c r="I401" s="359"/>
    </row>
  </sheetData>
  <mergeCells count="398">
    <mergeCell ref="G97:G101"/>
    <mergeCell ref="G94:G96"/>
    <mergeCell ref="G223:G225"/>
    <mergeCell ref="F59:F62"/>
    <mergeCell ref="M180:O180"/>
    <mergeCell ref="G172:G176"/>
    <mergeCell ref="M131:O131"/>
    <mergeCell ref="F117:F120"/>
    <mergeCell ref="G117:G120"/>
    <mergeCell ref="H121:H124"/>
    <mergeCell ref="M94:O94"/>
    <mergeCell ref="M87:O87"/>
    <mergeCell ref="M88:O88"/>
    <mergeCell ref="G81:G83"/>
    <mergeCell ref="H79:H80"/>
    <mergeCell ref="H81:H83"/>
    <mergeCell ref="M223:O223"/>
    <mergeCell ref="H223:H225"/>
    <mergeCell ref="H217:H218"/>
    <mergeCell ref="G102:G103"/>
    <mergeCell ref="H172:H176"/>
    <mergeCell ref="M132:O132"/>
    <mergeCell ref="M104:O104"/>
    <mergeCell ref="G40:G42"/>
    <mergeCell ref="H50:H51"/>
    <mergeCell ref="F79:F80"/>
    <mergeCell ref="H67:H74"/>
    <mergeCell ref="F84:F85"/>
    <mergeCell ref="G75:G77"/>
    <mergeCell ref="H63:H66"/>
    <mergeCell ref="H59:H62"/>
    <mergeCell ref="G84:G85"/>
    <mergeCell ref="G79:G80"/>
    <mergeCell ref="F180:F205"/>
    <mergeCell ref="F206:F208"/>
    <mergeCell ref="F172:F176"/>
    <mergeCell ref="G29:G35"/>
    <mergeCell ref="G111:G112"/>
    <mergeCell ref="H114:H116"/>
    <mergeCell ref="F114:F116"/>
    <mergeCell ref="G37:G39"/>
    <mergeCell ref="H40:H42"/>
    <mergeCell ref="H37:H39"/>
    <mergeCell ref="M217:O217"/>
    <mergeCell ref="F149:F150"/>
    <mergeCell ref="H220:H222"/>
    <mergeCell ref="H211:H216"/>
    <mergeCell ref="H206:H209"/>
    <mergeCell ref="I201:J201"/>
    <mergeCell ref="G217:G218"/>
    <mergeCell ref="G180:G205"/>
    <mergeCell ref="G206:G209"/>
    <mergeCell ref="G220:G222"/>
    <mergeCell ref="E153:E157"/>
    <mergeCell ref="F217:F218"/>
    <mergeCell ref="E217:E218"/>
    <mergeCell ref="M206:O206"/>
    <mergeCell ref="F220:F222"/>
    <mergeCell ref="G132:G148"/>
    <mergeCell ref="H169:H171"/>
    <mergeCell ref="H177:H178"/>
    <mergeCell ref="M149:O149"/>
    <mergeCell ref="E149:E150"/>
    <mergeCell ref="C117:C120"/>
    <mergeCell ref="G125:G127"/>
    <mergeCell ref="H125:H127"/>
    <mergeCell ref="M121:O121"/>
    <mergeCell ref="E121:E124"/>
    <mergeCell ref="G121:G124"/>
    <mergeCell ref="D104:D110"/>
    <mergeCell ref="E104:E110"/>
    <mergeCell ref="G104:G110"/>
    <mergeCell ref="H104:H110"/>
    <mergeCell ref="M111:O111"/>
    <mergeCell ref="H128:H130"/>
    <mergeCell ref="F121:F123"/>
    <mergeCell ref="D128:D130"/>
    <mergeCell ref="M117:O117"/>
    <mergeCell ref="C23:C28"/>
    <mergeCell ref="C13:C20"/>
    <mergeCell ref="C40:C42"/>
    <mergeCell ref="C37:C39"/>
    <mergeCell ref="C59:C62"/>
    <mergeCell ref="C63:C66"/>
    <mergeCell ref="C29:C35"/>
    <mergeCell ref="D84:D85"/>
    <mergeCell ref="C102:C103"/>
    <mergeCell ref="C50:C51"/>
    <mergeCell ref="C43:C48"/>
    <mergeCell ref="C97:C101"/>
    <mergeCell ref="C84:C85"/>
    <mergeCell ref="C94:C96"/>
    <mergeCell ref="D63:D66"/>
    <mergeCell ref="C79:C80"/>
    <mergeCell ref="F153:F154"/>
    <mergeCell ref="E114:E116"/>
    <mergeCell ref="E29:E35"/>
    <mergeCell ref="A1:B1"/>
    <mergeCell ref="D242:D244"/>
    <mergeCell ref="A2:B2"/>
    <mergeCell ref="A3:A4"/>
    <mergeCell ref="B6:C6"/>
    <mergeCell ref="C125:C127"/>
    <mergeCell ref="D151:D152"/>
    <mergeCell ref="M114:O114"/>
    <mergeCell ref="G114:G116"/>
    <mergeCell ref="H117:H120"/>
    <mergeCell ref="H111:H112"/>
    <mergeCell ref="E111:E112"/>
    <mergeCell ref="E50:E51"/>
    <mergeCell ref="H84:H85"/>
    <mergeCell ref="H97:H101"/>
    <mergeCell ref="F94:F96"/>
    <mergeCell ref="F81:F82"/>
    <mergeCell ref="M279:O279"/>
    <mergeCell ref="M262:O262"/>
    <mergeCell ref="M277:O277"/>
    <mergeCell ref="O2:Q2"/>
    <mergeCell ref="G3:H3"/>
    <mergeCell ref="F3:F4"/>
    <mergeCell ref="M13:O13"/>
    <mergeCell ref="H102:H103"/>
    <mergeCell ref="F159:F166"/>
    <mergeCell ref="H132:H148"/>
    <mergeCell ref="M242:O242"/>
    <mergeCell ref="I267:J267"/>
    <mergeCell ref="E227:E234"/>
    <mergeCell ref="F236:F237"/>
    <mergeCell ref="M256:O256"/>
    <mergeCell ref="M272:O272"/>
    <mergeCell ref="M250:O250"/>
    <mergeCell ref="M236:O236"/>
    <mergeCell ref="E383:E386"/>
    <mergeCell ref="H262:H265"/>
    <mergeCell ref="G246:G249"/>
    <mergeCell ref="F279:F280"/>
    <mergeCell ref="G256:G261"/>
    <mergeCell ref="E279:E280"/>
    <mergeCell ref="E262:E265"/>
    <mergeCell ref="E250:E254"/>
    <mergeCell ref="M246:O246"/>
    <mergeCell ref="H227:H234"/>
    <mergeCell ref="H279:H280"/>
    <mergeCell ref="H246:H249"/>
    <mergeCell ref="G272:G275"/>
    <mergeCell ref="H272:H275"/>
    <mergeCell ref="G267:G270"/>
    <mergeCell ref="H256:H261"/>
    <mergeCell ref="G279:G280"/>
    <mergeCell ref="H277:H278"/>
    <mergeCell ref="H250:H254"/>
    <mergeCell ref="G236:G241"/>
    <mergeCell ref="H236:H241"/>
    <mergeCell ref="G242:G244"/>
    <mergeCell ref="H267:H270"/>
    <mergeCell ref="G153:G157"/>
    <mergeCell ref="M172:O172"/>
    <mergeCell ref="M151:O151"/>
    <mergeCell ref="M102:O102"/>
    <mergeCell ref="G128:G130"/>
    <mergeCell ref="G387:G389"/>
    <mergeCell ref="H383:H386"/>
    <mergeCell ref="G383:G386"/>
    <mergeCell ref="G277:G278"/>
    <mergeCell ref="G227:G234"/>
    <mergeCell ref="H387:H389"/>
    <mergeCell ref="F223:F225"/>
    <mergeCell ref="H94:H96"/>
    <mergeCell ref="M159:O159"/>
    <mergeCell ref="M177:O177"/>
    <mergeCell ref="G177:G178"/>
    <mergeCell ref="G169:G171"/>
    <mergeCell ref="M153:O153"/>
    <mergeCell ref="H151:H152"/>
    <mergeCell ref="H153:H157"/>
    <mergeCell ref="D277:D278"/>
    <mergeCell ref="E387:E389"/>
    <mergeCell ref="R3:R4"/>
    <mergeCell ref="M220:O220"/>
    <mergeCell ref="M128:O128"/>
    <mergeCell ref="M97:O97"/>
    <mergeCell ref="M113:O113"/>
    <mergeCell ref="M179:O179"/>
    <mergeCell ref="M211:O211"/>
    <mergeCell ref="M125:O125"/>
    <mergeCell ref="C277:C278"/>
    <mergeCell ref="C250:C254"/>
    <mergeCell ref="D262:D265"/>
    <mergeCell ref="C262:C265"/>
    <mergeCell ref="E277:E278"/>
    <mergeCell ref="C246:C249"/>
    <mergeCell ref="D272:D275"/>
    <mergeCell ref="E272:E275"/>
    <mergeCell ref="D267:D270"/>
    <mergeCell ref="E267:E270"/>
    <mergeCell ref="C279:C280"/>
    <mergeCell ref="B131:B132"/>
    <mergeCell ref="C132:C148"/>
    <mergeCell ref="D132:D148"/>
    <mergeCell ref="B87:B89"/>
    <mergeCell ref="B86:C86"/>
    <mergeCell ref="C114:C116"/>
    <mergeCell ref="D97:D101"/>
    <mergeCell ref="C172:C176"/>
    <mergeCell ref="D172:D176"/>
    <mergeCell ref="D23:D28"/>
    <mergeCell ref="D29:D35"/>
    <mergeCell ref="C387:C389"/>
    <mergeCell ref="C383:C386"/>
    <mergeCell ref="B281:C281"/>
    <mergeCell ref="D383:D386"/>
    <mergeCell ref="B383:B386"/>
    <mergeCell ref="B382:C382"/>
    <mergeCell ref="D387:D389"/>
    <mergeCell ref="D279:D280"/>
    <mergeCell ref="E40:E42"/>
    <mergeCell ref="D37:D39"/>
    <mergeCell ref="E43:E48"/>
    <mergeCell ref="C52:C58"/>
    <mergeCell ref="D50:D51"/>
    <mergeCell ref="D43:D48"/>
    <mergeCell ref="D40:D42"/>
    <mergeCell ref="C3:C4"/>
    <mergeCell ref="D3:D4"/>
    <mergeCell ref="F13:F19"/>
    <mergeCell ref="D21:D22"/>
    <mergeCell ref="C21:C22"/>
    <mergeCell ref="E3:E4"/>
    <mergeCell ref="A5:C5"/>
    <mergeCell ref="C8:C12"/>
    <mergeCell ref="D8:D12"/>
    <mergeCell ref="B3:B4"/>
    <mergeCell ref="H29:H35"/>
    <mergeCell ref="M27:N27"/>
    <mergeCell ref="M28:N28"/>
    <mergeCell ref="H13:H20"/>
    <mergeCell ref="H8:H12"/>
    <mergeCell ref="E37:E39"/>
    <mergeCell ref="F29:F34"/>
    <mergeCell ref="F37:F39"/>
    <mergeCell ref="E23:E28"/>
    <mergeCell ref="E21:E22"/>
    <mergeCell ref="F23:F28"/>
    <mergeCell ref="M24:N24"/>
    <mergeCell ref="M25:N25"/>
    <mergeCell ref="M21:O21"/>
    <mergeCell ref="H21:H22"/>
    <mergeCell ref="M26:N26"/>
    <mergeCell ref="F21:F22"/>
    <mergeCell ref="G21:G22"/>
    <mergeCell ref="I3:Q4"/>
    <mergeCell ref="D13:D20"/>
    <mergeCell ref="G13:G20"/>
    <mergeCell ref="E8:E12"/>
    <mergeCell ref="G8:G12"/>
    <mergeCell ref="E13:E20"/>
    <mergeCell ref="H75:H77"/>
    <mergeCell ref="M67:O67"/>
    <mergeCell ref="M63:O63"/>
    <mergeCell ref="M59:O59"/>
    <mergeCell ref="E94:E96"/>
    <mergeCell ref="F97:F101"/>
    <mergeCell ref="H88:H93"/>
    <mergeCell ref="G88:G93"/>
    <mergeCell ref="F88:F93"/>
    <mergeCell ref="G67:G74"/>
    <mergeCell ref="H52:H58"/>
    <mergeCell ref="G52:G58"/>
    <mergeCell ref="G59:G62"/>
    <mergeCell ref="H43:H48"/>
    <mergeCell ref="M52:O52"/>
    <mergeCell ref="G23:G28"/>
    <mergeCell ref="M37:O37"/>
    <mergeCell ref="M40:O40"/>
    <mergeCell ref="H23:H28"/>
    <mergeCell ref="M43:O43"/>
    <mergeCell ref="M23:O23"/>
    <mergeCell ref="F50:F51"/>
    <mergeCell ref="G50:G51"/>
    <mergeCell ref="G43:G48"/>
    <mergeCell ref="F43:F48"/>
    <mergeCell ref="M75:O75"/>
    <mergeCell ref="F52:F58"/>
    <mergeCell ref="F63:F66"/>
    <mergeCell ref="F75:F77"/>
    <mergeCell ref="G63:G66"/>
    <mergeCell ref="E59:E62"/>
    <mergeCell ref="D59:D62"/>
    <mergeCell ref="E52:E58"/>
    <mergeCell ref="E79:E80"/>
    <mergeCell ref="D75:D77"/>
    <mergeCell ref="D79:D80"/>
    <mergeCell ref="E75:E77"/>
    <mergeCell ref="D67:D74"/>
    <mergeCell ref="E67:E74"/>
    <mergeCell ref="D52:D58"/>
    <mergeCell ref="E84:E85"/>
    <mergeCell ref="C111:C112"/>
    <mergeCell ref="C121:C124"/>
    <mergeCell ref="D121:D124"/>
    <mergeCell ref="E117:E120"/>
    <mergeCell ref="E63:E66"/>
    <mergeCell ref="B78:C78"/>
    <mergeCell ref="C67:C74"/>
    <mergeCell ref="C75:C77"/>
    <mergeCell ref="C81:C83"/>
    <mergeCell ref="E172:E176"/>
    <mergeCell ref="E169:E171"/>
    <mergeCell ref="C177:C178"/>
    <mergeCell ref="E97:E101"/>
    <mergeCell ref="E102:E103"/>
    <mergeCell ref="D114:D116"/>
    <mergeCell ref="D117:D120"/>
    <mergeCell ref="D153:D157"/>
    <mergeCell ref="C153:C157"/>
    <mergeCell ref="C104:C110"/>
    <mergeCell ref="D88:D93"/>
    <mergeCell ref="E223:E225"/>
    <mergeCell ref="E180:E205"/>
    <mergeCell ref="D211:D216"/>
    <mergeCell ref="E206:E209"/>
    <mergeCell ref="D206:D209"/>
    <mergeCell ref="D220:D222"/>
    <mergeCell ref="E220:E222"/>
    <mergeCell ref="D180:D205"/>
    <mergeCell ref="D159:D163"/>
    <mergeCell ref="B226:B227"/>
    <mergeCell ref="D227:D234"/>
    <mergeCell ref="C272:C275"/>
    <mergeCell ref="E81:E83"/>
    <mergeCell ref="D81:D83"/>
    <mergeCell ref="D94:D96"/>
    <mergeCell ref="E88:E93"/>
    <mergeCell ref="D111:D112"/>
    <mergeCell ref="D102:D103"/>
    <mergeCell ref="C88:C93"/>
    <mergeCell ref="E236:E241"/>
    <mergeCell ref="F246:F249"/>
    <mergeCell ref="C256:C261"/>
    <mergeCell ref="E256:E261"/>
    <mergeCell ref="F256:F260"/>
    <mergeCell ref="G250:G254"/>
    <mergeCell ref="C242:C244"/>
    <mergeCell ref="D250:D254"/>
    <mergeCell ref="E242:E244"/>
    <mergeCell ref="M267:O267"/>
    <mergeCell ref="H242:H244"/>
    <mergeCell ref="B276:C276"/>
    <mergeCell ref="B271:C271"/>
    <mergeCell ref="F250:F254"/>
    <mergeCell ref="D246:D249"/>
    <mergeCell ref="F262:F265"/>
    <mergeCell ref="G262:G265"/>
    <mergeCell ref="F267:F268"/>
    <mergeCell ref="C267:C270"/>
    <mergeCell ref="F151:F152"/>
    <mergeCell ref="G151:G152"/>
    <mergeCell ref="C206:C209"/>
    <mergeCell ref="M227:O227"/>
    <mergeCell ref="F242:F244"/>
    <mergeCell ref="E246:E249"/>
    <mergeCell ref="C180:C205"/>
    <mergeCell ref="C227:C234"/>
    <mergeCell ref="C236:C241"/>
    <mergeCell ref="D236:D241"/>
    <mergeCell ref="C151:C152"/>
    <mergeCell ref="C149:C150"/>
    <mergeCell ref="D149:D150"/>
    <mergeCell ref="D125:D127"/>
    <mergeCell ref="C128:C130"/>
    <mergeCell ref="E151:E152"/>
    <mergeCell ref="F211:F216"/>
    <mergeCell ref="G211:G216"/>
    <mergeCell ref="E211:E216"/>
    <mergeCell ref="H180:H205"/>
    <mergeCell ref="E177:E178"/>
    <mergeCell ref="C159:C163"/>
    <mergeCell ref="E159:E163"/>
    <mergeCell ref="D177:D178"/>
    <mergeCell ref="D169:D171"/>
    <mergeCell ref="C169:C171"/>
    <mergeCell ref="E125:E127"/>
    <mergeCell ref="F128:F130"/>
    <mergeCell ref="F132:F148"/>
    <mergeCell ref="H149:H150"/>
    <mergeCell ref="E128:E130"/>
    <mergeCell ref="E132:E148"/>
    <mergeCell ref="G149:G150"/>
    <mergeCell ref="F227:F230"/>
    <mergeCell ref="C220:C222"/>
    <mergeCell ref="C223:C225"/>
    <mergeCell ref="D256:D261"/>
    <mergeCell ref="G159:G163"/>
    <mergeCell ref="H159:H163"/>
    <mergeCell ref="C211:C216"/>
    <mergeCell ref="C217:C218"/>
    <mergeCell ref="D217:D218"/>
    <mergeCell ref="D223:D225"/>
  </mergeCells>
  <phoneticPr fontId="2" type="noConversion"/>
  <pageMargins left="0.19685039370078741" right="0.19685039370078741" top="0.59055118110236227" bottom="0.39370078740157483" header="0.39370078740157483" footer="0.19685039370078741"/>
  <pageSetup paperSize="9" scale="89" firstPageNumber="5" fitToWidth="14" fitToHeight="14" orientation="landscape" useFirstPageNumber="1" r:id="rId1"/>
  <headerFooter>
    <oddFooter>&amp;C&amp;P</oddFooter>
  </headerFooter>
  <rowBreaks count="11" manualBreakCount="11">
    <brk id="35" max="16" man="1"/>
    <brk id="66" max="16" man="1"/>
    <brk id="96" max="16" man="1"/>
    <brk id="130" max="16" man="1"/>
    <brk id="163" max="16" man="1"/>
    <brk id="195" max="16" man="1"/>
    <brk id="225" max="16" man="1"/>
    <brk id="254" max="16" man="1"/>
    <brk id="317" max="16" man="1"/>
    <brk id="348" max="16" man="1"/>
    <brk id="379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예산총칙</vt:lpstr>
      <vt:lpstr>세입내역</vt:lpstr>
      <vt:lpstr>세출내역</vt:lpstr>
      <vt:lpstr>세입내역!Print_Area</vt:lpstr>
      <vt:lpstr>세출내역!Print_Area</vt:lpstr>
      <vt:lpstr>예산총칙!Print_Area</vt:lpstr>
      <vt:lpstr>세입내역!Print_Titles</vt:lpstr>
      <vt:lpstr>세출내역!Print_Titles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정경애</dc:creator>
  <cp:lastModifiedBy>정경애</cp:lastModifiedBy>
  <dcterms:created xsi:type="dcterms:W3CDTF">2020-05-15T00:47:07Z</dcterms:created>
  <dcterms:modified xsi:type="dcterms:W3CDTF">2020-05-15T00:48:31Z</dcterms:modified>
</cp:coreProperties>
</file>